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backupFile="1" codeName="EstaPastaDeTrabalho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Cido\KART VIAKART\2021\SIMULAÇÃO\"/>
    </mc:Choice>
  </mc:AlternateContent>
  <xr:revisionPtr revIDLastSave="0" documentId="13_ncr:1_{8F7922B4-0447-47BB-8A04-72C2BCCE35B6}" xr6:coauthVersionLast="47" xr6:coauthVersionMax="47" xr10:uidLastSave="{00000000-0000-0000-0000-000000000000}"/>
  <workbookProtection workbookAlgorithmName="SHA-512" workbookHashValue="yy/DraYAwh+Pa+ol2HQn+HaEbZyvpwOv7eE+ijEOLETDmsekj0Oh3D8QUh5y90/jwdTTPZi8Sl7CtT+bNCFDuQ==" workbookSaltValue="5DAEFBVZncyjF/J+fr7L5Q==" workbookSpinCount="100000" lockStructure="1"/>
  <bookViews>
    <workbookView xWindow="-120" yWindow="-120" windowWidth="20730" windowHeight="11160" tabRatio="835" firstSheet="3" activeTab="3" xr2:uid="{00000000-000D-0000-FFFF-FFFF00000000}"/>
  </bookViews>
  <sheets>
    <sheet name="INSTRUÇÕES" sheetId="61" state="hidden" r:id="rId1"/>
    <sheet name="NOMES" sheetId="58" state="hidden" r:id="rId2"/>
    <sheet name="TABELA" sheetId="57" state="hidden" r:id="rId3"/>
    <sheet name="SIMULAÇÃO 11 e 12" sheetId="56" r:id="rId4"/>
    <sheet name="Posição x Pontos" sheetId="9" state="hidden" r:id="rId5"/>
    <sheet name="CRITERIOS" sheetId="59" state="hidden" r:id="rId6"/>
    <sheet name="BD" sheetId="60" state="hidden" r:id="rId7"/>
  </sheets>
  <definedNames>
    <definedName name="_xlnm._FilterDatabase" localSheetId="6" hidden="1">BD!$A$1:$P$1420</definedName>
    <definedName name="_xlnm._FilterDatabase" localSheetId="2" hidden="1">TABELA!$A$4:$DV$45</definedName>
    <definedName name="Cinco">TABELA!$E$9,TABELA!$I$9,TABELA!$M$9,TABELA!$Q$9,TABELA!$U$9,TABELA!$Y$9,TABELA!$AC$9,TABELA!$AG$9,TABELA!$AK$9,TABELA!$AO$9,TABELA!$AS$9,TABELA!$AW$9</definedName>
    <definedName name="CincoBonus">TABELA!$F$9,TABELA!$J$9,TABELA!$N$9,TABELA!$R$9,TABELA!$V$9,TABELA!$Z$9,TABELA!$AD$9,TABELA!$AH$9,TABELA!$AL$9,TABELA!$AP$9,TABELA!$AT$9,TABELA!$AX$9</definedName>
    <definedName name="Dez">TABELA!$E$14,TABELA!$I$14,TABELA!$M$14,TABELA!$Q$14,TABELA!$U$14,TABELA!$Y$14,TABELA!$AC$14,TABELA!$AG$14,TABELA!$AK$14,TABELA!$AO$14,TABELA!$AS$14,TABELA!$AW$14</definedName>
    <definedName name="DezBonus">TABELA!$F$14,TABELA!$J$14,TABELA!$N$14,TABELA!$R$14,TABELA!$V$14,TABELA!$Z$14,TABELA!$AD$14,TABELA!$AH$14,TABELA!$AL$14,TABELA!$AP$14,TABELA!$AT$14,TABELA!$AX$14</definedName>
    <definedName name="Dezenove">TABELA!$E$23,TABELA!$I$23,TABELA!$M$23,TABELA!$Q$23,TABELA!$U$23,TABELA!$Y$23,TABELA!$AC$23,TABELA!$AG$23,TABELA!$AK$23,TABELA!$AO$23,TABELA!$AS$23,TABELA!$AW$23</definedName>
    <definedName name="DezenoveBonus">TABELA!$F$23,TABELA!$J$23,TABELA!$N$23,TABELA!$R$23,TABELA!$V$23,TABELA!$Z$23,TABELA!$AD$23,TABELA!$AH$23,TABELA!$AL$23,TABELA!$AP$23,TABELA!$AT$23,TABELA!$AX$23</definedName>
    <definedName name="Dezesseis">TABELA!$E$20,TABELA!$I$20,TABELA!$M$20,TABELA!$Q$20,TABELA!$U$20,TABELA!$Y$20,TABELA!$AC$20,TABELA!$AG$20,TABELA!$AK$20,TABELA!$AO$20,TABELA!$AS$20,TABELA!$AW$20</definedName>
    <definedName name="DezesseisBonus">TABELA!$F$20,TABELA!$J$20,TABELA!$N$20,TABELA!$R$20,TABELA!$V$20,TABELA!$Z$20,TABELA!$AD$20,TABELA!$AH$20,TABELA!$AL$20,TABELA!$AP$20,TABELA!$AT$20,TABELA!$AX$20</definedName>
    <definedName name="Dezessete">TABELA!$E$21,TABELA!$I$21,TABELA!$M$21,TABELA!$Q$21,TABELA!$U$21,TABELA!$Y$21,TABELA!$AC$21,TABELA!$AG$21,TABELA!$AK$21,TABELA!$AO$21,TABELA!$AS$21,TABELA!$AW$21</definedName>
    <definedName name="DezesseteBonus">TABELA!$F$21,TABELA!$J$21,TABELA!$N$21,TABELA!$R$21,TABELA!$V$21,TABELA!$Z$21,TABELA!$AD$21,TABELA!$AH$21,TABELA!$AL$21,TABELA!$AP$21,TABELA!$AT$21,TABELA!$AX$21</definedName>
    <definedName name="Dezoito">TABELA!$E$22,TABELA!$I$22,TABELA!$M$22,TABELA!$Q$22,TABELA!$U$22,TABELA!$Y$22,TABELA!$AC$22,TABELA!$AG$22,TABELA!$AK$22,TABELA!$AO$22,TABELA!$AS$22,TABELA!$AW$22</definedName>
    <definedName name="DezoitoBonus">TABELA!$F$22,TABELA!$J$22,TABELA!$N$22,TABELA!$R$22,TABELA!$V$22,TABELA!$Z$22,TABELA!$AD$22,TABELA!$AH$22,TABELA!$AL$22,TABELA!$AP$22,TABELA!$AT$22,TABELA!$AX$22</definedName>
    <definedName name="Dois">TABELA!$E$6,TABELA!$I$6,TABELA!$M$6,TABELA!$Q$6,TABELA!$U$6,TABELA!$Y$6,TABELA!$AC$6,TABELA!$AG$6,TABELA!$AK$6,TABELA!$AO$6,TABELA!$AS$6,TABELA!$AW$6</definedName>
    <definedName name="DoisBonus">TABELA!$F$6,TABELA!$J$6,TABELA!$N$6,TABELA!$R$6,TABELA!$V$6,TABELA!$Z$6,TABELA!$AD$6,TABELA!$AH$6,TABELA!$AL$6,TABELA!$AP$6,TABELA!$AT$6,TABELA!$AX$6</definedName>
    <definedName name="Doze">TABELA!$E$16,TABELA!$I$16,TABELA!$M$16,TABELA!$Q$16,TABELA!$U$16,TABELA!$Y$16,TABELA!$AC$16,TABELA!$AG$16,TABELA!$AK$16,TABELA!$AO$16,TABELA!$AS$16,TABELA!$AW$16</definedName>
    <definedName name="DozeBonus">TABELA!$F$16,TABELA!$J$16,TABELA!$N$16,TABELA!$R$16,TABELA!$V$16,TABELA!$Z$16,TABELA!$AD$16,TABELA!$AH$16,TABELA!$AL$16,TABELA!$AP$16,TABELA!$AT$16,TABELA!$AX$16</definedName>
    <definedName name="Nove">TABELA!$E$13,TABELA!$I$13,TABELA!$M$13,TABELA!$Q$13,TABELA!$U$13,TABELA!$Y$13,TABELA!$AC$13,TABELA!$AG$13,TABELA!$AK$13,TABELA!$AO$13,TABELA!$AS$13,TABELA!$AW$13</definedName>
    <definedName name="NoveBonus">TABELA!$F$13,TABELA!$J$13,TABELA!$N$13,TABELA!$R$13,TABELA!$V$13,TABELA!$Z$13,TABELA!$AD$13,TABELA!$AH$13,TABELA!$AL$13,TABELA!$AP$13,TABELA!$AT$13,TABELA!$AX$13</definedName>
    <definedName name="Oito">TABELA!$E$12,TABELA!$I$12,TABELA!$M$12,TABELA!$Q$12,TABELA!$U$12,TABELA!$Y$12,TABELA!$AC$12,TABELA!$AG$12,TABELA!$AK$12,TABELA!$AO$12,TABELA!$AS$12,TABELA!$AW$12</definedName>
    <definedName name="OitoBonus">TABELA!$F$12,TABELA!$J$12,TABELA!$N$12,TABELA!$R$12,TABELA!$V$12,TABELA!$Z$12,TABELA!$AD$12,TABELA!$AH$12,TABELA!$AL$12,TABELA!$AP$12,TABELA!$AT$12,TABELA!$AX$12</definedName>
    <definedName name="Onze">TABELA!$E$15,TABELA!$I$15,TABELA!$M$15,TABELA!$Q$15,TABELA!$U$15,TABELA!$Y$15,TABELA!$AC$15,TABELA!$AG$15,TABELA!$AK$15,TABELA!$AO$15,TABELA!$AS$15,TABELA!$AW$15</definedName>
    <definedName name="OnzeBonus">TABELA!$F$15,TABELA!$J$15,TABELA!$N$15,TABELA!$R$15,TABELA!$V$15,TABELA!$Z$15,TABELA!$AD$15,TABELA!$AH$15,TABELA!$AL$15,TABELA!$AP$15,TABELA!$AT$15,TABELA!$AX$15</definedName>
    <definedName name="Quarenta">TABELA!$E$44,TABELA!$I$44,TABELA!$M$44,TABELA!$Q$44,TABELA!$U$44,TABELA!$Y$44,TABELA!$AC$44,TABELA!$AG$44,TABELA!$AK$44,TABELA!$AO$44,TABELA!$AS$44,TABELA!$AW$44</definedName>
    <definedName name="QuarentaBonus">TABELA!$F$44,TABELA!$J$44,TABELA!$N$44,TABELA!$R$44,TABELA!$V$44,TABELA!$Z$44,TABELA!$AD$44,TABELA!$AH$44,TABELA!$AL$44,TABELA!$AP$44,TABELA!$AT$44,TABELA!$AX$44</definedName>
    <definedName name="QuarentaCinco">TABELA!$E$49,TABELA!$I$49,TABELA!$M$49,TABELA!$Q$49,TABELA!$U$49,TABELA!$Y$49,TABELA!$AC$49,TABELA!$AG$49,TABELA!$AK$49,TABELA!$AO$49,TABELA!$AS$49,TABELA!$AW$49</definedName>
    <definedName name="QuarentaCincoBonus">TABELA!$F$49,TABELA!$J$49,TABELA!$N$49,TABELA!$R$49,TABELA!$V$49,TABELA!$Z$49,TABELA!$AD$49,TABELA!$AH$49,TABELA!$AL$49,TABELA!$AP$49,TABELA!$AT$49,TABELA!$AX$49</definedName>
    <definedName name="QuarentaDois">TABELA!$E$46,TABELA!$I$46,TABELA!$M$46,TABELA!$Q$46,TABELA!$U$46,TABELA!$Y$46,TABELA!$AC$46,TABELA!$AG$46,TABELA!$AK$46,TABELA!$AO$46,TABELA!$AS$46,TABELA!$AW$46</definedName>
    <definedName name="QuarentaDoisBonus">TABELA!$F$46,TABELA!$J$46,TABELA!$N$46,TABELA!$R$46,TABELA!$V$46,TABELA!$Z$46,TABELA!$AD$46,TABELA!$AH$46,TABELA!$AL$46,TABELA!$AP$46,TABELA!$AT$46,TABELA!$AX$46</definedName>
    <definedName name="QuarentaQuatro">TABELA!$E$48,TABELA!$I$48,TABELA!$M$48,TABELA!$Q$48,TABELA!$U$48,TABELA!$Y$48,TABELA!$AC$48,TABELA!$AG$48,TABELA!$AK$48,TABELA!$AO$48,TABELA!$AS$48,TABELA!$AW$48</definedName>
    <definedName name="QuarentaQuatroBonus">TABELA!$F$48,TABELA!$J$48,TABELA!$N$48,TABELA!$R$48,TABELA!$V$48,TABELA!$Z$48,TABELA!$AD$48,TABELA!$AH$48,TABELA!$AL$48,TABELA!$AP$48,TABELA!$AT$48,TABELA!$AX$48</definedName>
    <definedName name="QuarentaTres">TABELA!$E$47,TABELA!$I$47,TABELA!$M$47,TABELA!$Q$47,TABELA!$U$47,TABELA!$Y$47,TABELA!$AC$47,TABELA!$AG$47,TABELA!$AK$47,TABELA!$AO$47,TABELA!$AS$47,TABELA!$AW$47</definedName>
    <definedName name="QuarentaTresBonus">TABELA!$F$47,TABELA!$J$47,TABELA!$N$47,TABELA!$R$47,TABELA!$V$47,TABELA!$Z$47,TABELA!$AD$47,TABELA!$AH$47,TABELA!$AL$47,TABELA!$AP$47,TABELA!$AT$47,TABELA!$AX$47</definedName>
    <definedName name="QuarentaUm">TABELA!$E$45,TABELA!$I$45,TABELA!$M$45,TABELA!$Q$45,TABELA!$U$45,TABELA!$Y$45,TABELA!$AC$45,TABELA!$AG$45,TABELA!$AK$45,TABELA!$AO$45,TABELA!$AS$45,TABELA!$AW$45</definedName>
    <definedName name="QuarentaUmBonus">TABELA!$F$45,TABELA!$J$45,TABELA!$N$45,TABELA!$R$45,TABELA!$V$45,TABELA!$Z$45,TABELA!$AD$45,TABELA!$AH$45,TABELA!$AL$45,TABELA!$AP$45,TABELA!$AT$45,TABELA!$AX$45</definedName>
    <definedName name="Quatorze">TABELA!$E$18,TABELA!$I$18,TABELA!$M$18,TABELA!$Q$18,TABELA!$U$18,TABELA!$Y$18,TABELA!$AC$18,TABELA!$AG$18,TABELA!$AK$18,TABELA!$AO$18,TABELA!$AS$18,TABELA!$AW$18</definedName>
    <definedName name="QuatorzeBonus">TABELA!$F$18,TABELA!$J$18,TABELA!$N$18,TABELA!$R$18,TABELA!$V$18,TABELA!$Z$18,TABELA!$AD$18,TABELA!$AH$18,TABELA!$AL$18,TABELA!$AP$18,TABELA!$AT$18,TABELA!$AX$18</definedName>
    <definedName name="Quatro">TABELA!$E$8,TABELA!$I$8,TABELA!$M$8,TABELA!$Q$8,TABELA!$U$8,TABELA!$Y$8,TABELA!$AC$8,TABELA!$AG$8,TABELA!$AK$8,TABELA!$AO$8,TABELA!$AS$8,TABELA!$AW$8</definedName>
    <definedName name="QuatroBonus">TABELA!$F$8,TABELA!$J$8,TABELA!$N$8,TABELA!$R$8,TABELA!$V$8,TABELA!$Z$8,TABELA!$AD$8,TABELA!$AH$8,TABELA!$AL$8,TABELA!$AP$8,TABELA!$AT$8,TABELA!$AX$8</definedName>
    <definedName name="Quinze">TABELA!$E$19,TABELA!$I$19,TABELA!$M$19,TABELA!$Q$19,TABELA!$U$19,TABELA!$Y$19,TABELA!$AC$19,TABELA!$AG$19,TABELA!$AK$19,TABELA!$AO$19,TABELA!$AS$19,TABELA!$AW$19</definedName>
    <definedName name="QuinzeBonus">TABELA!$F$19,TABELA!$J$19,TABELA!$N$19,TABELA!$R$19,TABELA!$V$19,TABELA!$Z$19,TABELA!$AD$19,TABELA!$AH$19,TABELA!$AL$19,TABELA!$AP$19,TABELA!$AT$19,TABELA!$AX$19</definedName>
    <definedName name="Seis">TABELA!$E$10,TABELA!$I$10,TABELA!$M$10,TABELA!$Q$10,TABELA!$U$10,TABELA!$Y$10,TABELA!$AC$10,TABELA!$AG$10,TABELA!$AK$10,TABELA!$AO$10,TABELA!$AS$10,TABELA!$AW$10</definedName>
    <definedName name="SeisBonus">TABELA!$F$10,TABELA!$J$10,TABELA!$N$10,TABELA!$R$10,TABELA!$V$10,TABELA!$Z$10,TABELA!$AD$10,TABELA!$AH$10,TABELA!$AL$10,TABELA!$AP$10,TABELA!$AT$10,TABELA!$AX$10</definedName>
    <definedName name="Sete">TABELA!$E$11,TABELA!$I$11,TABELA!$M$11,TABELA!$Q$11,TABELA!$U$11,TABELA!$Y$11,TABELA!$AC$11,TABELA!$AG$11,TABELA!$AK$11,TABELA!$AO$11,TABELA!$AS$11,TABELA!$AW$11</definedName>
    <definedName name="SeteBonus">TABELA!$F$11,TABELA!$J$11,TABELA!$N$11,TABELA!$R$11,TABELA!$V$11,TABELA!$Z$11,TABELA!$AD$11,TABELA!$AH$11,TABELA!$AL$11,TABELA!$AP$11,TABELA!$AT$11,TABELA!$AX$11</definedName>
    <definedName name="Tres">TABELA!$E$7,TABELA!$I$7,TABELA!$M$7,TABELA!$Q$7,TABELA!$U$7,TABELA!$Y$7,TABELA!$AC$7,TABELA!$AG$7,TABELA!$AK$7,TABELA!$AO$7,TABELA!$AS$7,TABELA!$AW$7</definedName>
    <definedName name="TresBonus">TABELA!$F$7,TABELA!$J$7,TABELA!$N$7,TABELA!$R$7,TABELA!$V$7,TABELA!$Z$7,TABELA!$AD$7,TABELA!$AH$7,TABELA!$AL$7,TABELA!$AP$7,TABELA!$AT$7,TABELA!$AX$7</definedName>
    <definedName name="Treze">TABELA!$E$17,TABELA!$I$17,TABELA!$M$17,TABELA!$Q$17,TABELA!$U$17,TABELA!$Y$17,TABELA!$AC$17,TABELA!$AG$17,TABELA!$AK$17,TABELA!$AO$17,TABELA!$AS$17,TABELA!$AW$17</definedName>
    <definedName name="TrezeBonus">TABELA!$F$17,TABELA!$J$17,TABELA!$N$17,TABELA!$R$17,TABELA!$V$17,TABELA!$Z$17,TABELA!$AD$17,TABELA!$AH$17,TABELA!$AL$17,TABELA!$AP$17,TABELA!$AT$17,TABELA!$AX$17</definedName>
    <definedName name="Trinta">TABELA!$E$34,TABELA!$I$34,TABELA!$M$34,TABELA!$Q$34,TABELA!$U$34,TABELA!$Y$34,TABELA!$AC$34,TABELA!$AG$34,TABELA!$AK$34,TABELA!$AO$34,TABELA!$AS$34,TABELA!$AW$34</definedName>
    <definedName name="TrintaBonus">TABELA!$F$34,TABELA!$J$34,TABELA!$N$34,TABELA!$R$34,TABELA!$V$34,TABELA!$Z$34,TABELA!$AD$34,TABELA!$AH$34,TABELA!$AL$34,TABELA!$AP$34,TABELA!$AT$34,TABELA!$AX$34</definedName>
    <definedName name="TrintaCinco">TABELA!$E$39,TABELA!$I$39,TABELA!$M$39,TABELA!$Q$39,TABELA!$U$39,TABELA!$Y$39,TABELA!$AC$39,TABELA!$AG$39,TABELA!$AK$39,TABELA!$AO$39,TABELA!$AS$39,TABELA!$AW$39</definedName>
    <definedName name="TrintaCincoBonus">TABELA!$F$39,TABELA!$J$39,TABELA!$N$39,TABELA!$R$39,TABELA!$V$39,TABELA!$Z$39,TABELA!$AD$39,TABELA!$AH$39,TABELA!$AL$39,TABELA!$AP$39,TABELA!$AT$39,TABELA!$AX$39</definedName>
    <definedName name="TrintaDois">TABELA!$E$36,TABELA!$I$36,TABELA!$M$36,TABELA!$Q$36,TABELA!$U$36,TABELA!$Y$36,TABELA!$AC$36,TABELA!$AG$36,TABELA!$AK$36,TABELA!$AO$36,TABELA!$AS$36,TABELA!$AW$36</definedName>
    <definedName name="TrintaDoisBonus">TABELA!$F$36,TABELA!$J$36,TABELA!$N$36,TABELA!$R$36,TABELA!$V$36,TABELA!$Z$36,TABELA!$AD$36,TABELA!$AH$36,TABELA!$AL$36,TABELA!$AP$36,TABELA!$AT$36,TABELA!$AX$36</definedName>
    <definedName name="TrintaNove">TABELA!$E$43,TABELA!$I$43,TABELA!$M$43,TABELA!$Q$43,TABELA!$U$43,TABELA!$Y$43,TABELA!$AC$43,TABELA!$AG$43,TABELA!$AK$43,TABELA!$AO$43,TABELA!$AS$43,TABELA!$AW$43</definedName>
    <definedName name="TrintaNoveBonus">TABELA!$F$43,TABELA!$J$43,TABELA!$N$43,TABELA!$R$43,TABELA!$V$43,TABELA!$Z$43,TABELA!$AD$43,TABELA!$AH$43,TABELA!$AL$43,TABELA!$AP$43,TABELA!$AT$43,TABELA!$AX$43</definedName>
    <definedName name="TrintaOito">TABELA!$E$42,TABELA!$I$42,TABELA!$M$42,TABELA!$Q$42,TABELA!$U$42,TABELA!$Y$42,TABELA!$AC$42,TABELA!$AG$42,TABELA!$AK$42,TABELA!$AO$42,TABELA!$AS$42,TABELA!$AW$42</definedName>
    <definedName name="TrintaOitoBonus">TABELA!$F$42,TABELA!$J$42,TABELA!$N$42,TABELA!$R$42,TABELA!$V$42,TABELA!$Z$42,TABELA!$AD$42,TABELA!$AH$42,TABELA!$AL$42,TABELA!$AP$42,TABELA!$AT$42,TABELA!$AX$42</definedName>
    <definedName name="TrintaQuatro">TABELA!$E$38,TABELA!$I$38,TABELA!$M$38,TABELA!$Q$38,TABELA!$U$38,TABELA!$Y$38,TABELA!$AC$38,TABELA!$AG$38,TABELA!$AK$38,TABELA!$AO$38,TABELA!$AS$38,TABELA!$AW$38</definedName>
    <definedName name="TrintaQuatroBonus">TABELA!$F$38,TABELA!$J$38,TABELA!$N$38,TABELA!$R$38,TABELA!$V$38,TABELA!$Z$38,TABELA!$AD$38,TABELA!$AH$38,TABELA!$AL$38,TABELA!$AP$38,TABELA!$AT$38,TABELA!$AX$38</definedName>
    <definedName name="TrintaSeis">TABELA!$E$40,TABELA!$I$40,TABELA!$M$40,TABELA!$Q$40,TABELA!$U$40,TABELA!$Y$40,TABELA!$AC$40,TABELA!$AG$40,TABELA!$AK$40,TABELA!$AO$40,TABELA!$AS$40,TABELA!$AW$40</definedName>
    <definedName name="TrintaSeisBonus">TABELA!$F$40,TABELA!$J$40,TABELA!$N$40,TABELA!$R$40,TABELA!$V$40,TABELA!$Z$40,TABELA!$AD$40,TABELA!$AH$40,TABELA!$AL$40,TABELA!$AP$40,TABELA!$AT$40,TABELA!$AX$40</definedName>
    <definedName name="TrintaSete">TABELA!$E$41,TABELA!$I$41,TABELA!$M$41,TABELA!$Q$41,TABELA!$U$41,TABELA!$Y$41,TABELA!$AC$41,TABELA!$AG$41,TABELA!$AK$41,TABELA!$AO$41,TABELA!$AS$41,TABELA!$AW$41</definedName>
    <definedName name="TrintaSeteBonus">TABELA!$F$41,TABELA!$J$41,TABELA!$N$41,TABELA!$R$41,TABELA!$V$41,TABELA!$Z$41,TABELA!$AD$41,TABELA!$AH$41,TABELA!$AL$41,TABELA!$AP$41,TABELA!$AT$41,TABELA!$AX$41</definedName>
    <definedName name="TrintaTres">TABELA!$E$37,TABELA!$I$37,TABELA!$M$37,TABELA!$Q$37,TABELA!$U$37,TABELA!$Y$37,TABELA!$AC$37,TABELA!$AG$37,TABELA!$AK$37,TABELA!$AO$37,TABELA!$AS$37,TABELA!$AW$37</definedName>
    <definedName name="TrintaTresBonus">TABELA!$F$37,TABELA!$J$37,TABELA!$N$37,TABELA!$R$37,TABELA!$V$37,TABELA!$Z$37,TABELA!$AD$37,TABELA!$AH$37,TABELA!$AL$37,TABELA!$AP$37,TABELA!$AT$37,TABELA!$AX$37</definedName>
    <definedName name="TrintaUm">TABELA!$E$35,TABELA!$I$35,TABELA!$M$35,TABELA!$Q$35,TABELA!$U$35,TABELA!$Y$35,TABELA!$AC$35,TABELA!$AG$35,TABELA!$AK$35,TABELA!$AO$35,TABELA!$AS$35,TABELA!$AW$35</definedName>
    <definedName name="TrintaUmBonus">TABELA!$F$35,TABELA!$J$35,TABELA!$N$35,TABELA!$R$35,TABELA!$V$35,TABELA!$Z$35,TABELA!$AD$35,TABELA!$AH$35,TABELA!$AL$35,TABELA!$AP$35,TABELA!$AT$35,TABELA!$AX$35</definedName>
    <definedName name="Um">TABELA!$E$5,TABELA!$I$5,TABELA!$M$5,TABELA!$Q$5,TABELA!$U$5,TABELA!$Y$5,TABELA!$AC$5,TABELA!$AG$5,TABELA!$AK$5,TABELA!$AO$5,TABELA!$AS$5,TABELA!$AW$5</definedName>
    <definedName name="UmBonus">TABELA!$F$5,TABELA!$J$5,TABELA!$N$5,TABELA!$R$5,TABELA!$V$5,TABELA!$Z$5,TABELA!$AD$5,TABELA!$AH$5,TABELA!$AL$5,TABELA!$AP$5,TABELA!$AT$5,TABELA!$AX$5</definedName>
    <definedName name="Vinte">TABELA!$E$24,TABELA!$I$24,TABELA!$M$24,TABELA!$Q$24,TABELA!$U$24,TABELA!$Y$24,TABELA!$AC$24,TABELA!$AG$24,TABELA!$AK$24,TABELA!$AO$24,TABELA!$AS$24,TABELA!$AW$24</definedName>
    <definedName name="VinteBonus">TABELA!$F$24,TABELA!$J$24,TABELA!$N$24,TABELA!$R$24,TABELA!$V$24,TABELA!$Z$24,TABELA!$AD$24,TABELA!$AH$24,TABELA!$AL$24,TABELA!$AP$24,TABELA!$AT$24,TABELA!$AX$24</definedName>
    <definedName name="VinteCinco">TABELA!$E$29,TABELA!$I$29,TABELA!$M$29,TABELA!$Q$29,TABELA!$U$29,TABELA!$Y$29,TABELA!$AC$29,TABELA!$AG$29,TABELA!$AK$29,TABELA!$AO$29,TABELA!$AS$29,TABELA!$AW$29</definedName>
    <definedName name="VinteCincoBonus">TABELA!$F$29,TABELA!$J$29,TABELA!$N$29,TABELA!$R$29,TABELA!$V$29,TABELA!$Z$29,TABELA!$AD$29,TABELA!$AH$29,TABELA!$AL$29,TABELA!$AP$29,TABELA!$AT$29,TABELA!$AX$29</definedName>
    <definedName name="VinteDois">TABELA!$E$26,TABELA!$I$26,TABELA!$M$26,TABELA!$Q$26,TABELA!$U$26,TABELA!$Y$26,TABELA!$AC$26,TABELA!$AG$26,TABELA!$AK$26,TABELA!$AO$26,TABELA!$AS$26,TABELA!$AW$26</definedName>
    <definedName name="VinteDoisBonus">TABELA!$F$26,TABELA!$J$26,TABELA!$N$26,TABELA!$R$26,TABELA!$V$26,TABELA!$Z$26,TABELA!$AD$26,TABELA!$AH$26,TABELA!$AL$26,TABELA!$AP$26,TABELA!$AT$26,TABELA!$AX$26</definedName>
    <definedName name="VinteNove">TABELA!$E$33,TABELA!$I$33,TABELA!$M$33,TABELA!$Q$33,TABELA!$U$33,TABELA!$Y$33,TABELA!$AC$33,TABELA!$AG$33,TABELA!$AK$33,TABELA!$AO$33,TABELA!$AS$33,TABELA!$AW$33</definedName>
    <definedName name="VinteNoveBonus">TABELA!$F$33,TABELA!$J$33,TABELA!$N$33,TABELA!$R$33,TABELA!$V$33,TABELA!$Z$33,TABELA!$AD$33,TABELA!$AH$33,TABELA!$AL$33,TABELA!$AP$33,TABELA!$AT$33,TABELA!$AX$33</definedName>
    <definedName name="VinteOito">TABELA!$E$32,TABELA!$I$32,TABELA!$M$32,TABELA!$Q$32,TABELA!$U$32,TABELA!$Y$32,TABELA!$AC$32,TABELA!$AG$32,TABELA!$AK$32,TABELA!$AO$32,TABELA!$AS$32,TABELA!$AW$32</definedName>
    <definedName name="VinteOitoBonus">TABELA!$F$32,TABELA!$J$32,TABELA!$N$32,TABELA!$R$32,TABELA!$V$32,TABELA!$Z$32,TABELA!$AD$32,TABELA!$AH$32,TABELA!$AL$32,TABELA!$AP$32,TABELA!$AT$32,TABELA!$AX$32</definedName>
    <definedName name="VinteQuatro">TABELA!$E$28,TABELA!$I$28,TABELA!$M$28,TABELA!$Q$28,TABELA!$U$28,TABELA!$Y$28,TABELA!$AC$28,TABELA!$AG$28,TABELA!$AK$28,TABELA!$AO$28,TABELA!$AS$28,TABELA!$AW$28</definedName>
    <definedName name="VinteQuatroBonus">TABELA!$F$28,TABELA!$J$28,TABELA!$N$28,TABELA!$R$28,TABELA!$V$28,TABELA!$Z$28,TABELA!$AD$28,TABELA!$AH$28,TABELA!$AL$28,TABELA!$AP$28,TABELA!$AT$28,TABELA!$AX$28</definedName>
    <definedName name="VinteSeis">TABELA!$E$30,TABELA!$I$30,TABELA!$M$30,TABELA!$Q$30,TABELA!$U$30,TABELA!$Y$30,TABELA!$AC$30,TABELA!$AG$30,TABELA!$AK$30,TABELA!$AO$30,TABELA!$AS$30,TABELA!$AW$30</definedName>
    <definedName name="VinteSeisBonus">TABELA!$F$30,TABELA!$J$30,TABELA!$N$30,TABELA!$R$30,TABELA!$V$30,TABELA!$Z$30,TABELA!$AD$30,TABELA!$AH$30,TABELA!$AL$30,TABELA!$AP$30,TABELA!$AT$30,TABELA!$AX$30</definedName>
    <definedName name="VinteSete">TABELA!$E$31,TABELA!$I$31,TABELA!$M$31,TABELA!$Q$31,TABELA!$U$31,TABELA!$Y$31,TABELA!$AC$31,TABELA!$AG$31,TABELA!$AK$31,TABELA!$AO$31,TABELA!$AS$31,TABELA!$AW$31</definedName>
    <definedName name="VinteSeteBonus">TABELA!$F$31,TABELA!$J$31,TABELA!$N$31,TABELA!$R$31,TABELA!$V$31,TABELA!$Z$31,TABELA!$AD$31,TABELA!$AH$31,TABELA!$AL$31,TABELA!$AP$31,TABELA!$AT$31,TABELA!$AX$31</definedName>
    <definedName name="VinteTres">TABELA!$E$27,TABELA!$I$27,TABELA!$M$27,TABELA!$Q$27,TABELA!$U$27,TABELA!$Y$27,TABELA!$AC$27,TABELA!$AG$27,TABELA!$AK$27,TABELA!$AO$27,TABELA!$AS$27,TABELA!$AW$27</definedName>
    <definedName name="VinteTresBonus">TABELA!$F$27,TABELA!$J$27,TABELA!$N$27,TABELA!$R$27,TABELA!$V$27,TABELA!$Z$27,TABELA!$AD$27,TABELA!$AH$27,TABELA!$AL$27,TABELA!$AP$27,TABELA!$AT$27,TABELA!$AX$27</definedName>
    <definedName name="VinteUm">TABELA!$E$25,TABELA!$I$25,TABELA!$M$25,TABELA!$Q$25,TABELA!$U$25,TABELA!$Y$25,TABELA!$AC$25,TABELA!$AG$25,TABELA!$AK$25,TABELA!$AO$25,TABELA!$AS$25,TABELA!$AW$25</definedName>
    <definedName name="VinteUmBonus">TABELA!$F$25,TABELA!$J$25,TABELA!$N$25,TABELA!$R$25,TABELA!$V$25,TABELA!$Z$25,TABELA!$AD$25,TABELA!$AH$25,TABELA!$AL$25,TABELA!$AP$25,TABELA!$AT$25,TABELA!$AX$25</definedName>
  </definedNames>
  <calcPr calcId="191029"/>
  <customWorkbookViews>
    <customWorkbookView name="Daniel Godoy - Modo de exibição pessoal" guid="{419A85F6-1689-4607-B7F6-8B086132C075}" mergeInterval="0" personalView="1" maximized="1" windowWidth="1916" windowHeight="807" tabRatio="703" activeSheetId="3"/>
    <customWorkbookView name="Nuclear Medcenter - Modo de exibição pessoal" guid="{76AF89F6-965D-4DD1-80EA-F1700EC98761}" mergeInterval="0" personalView="1" maximized="1" xWindow="1" yWindow="1" windowWidth="1280" windowHeight="803" tabRatio="70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56" i="57" l="1"/>
  <c r="BV57" i="57"/>
  <c r="BM49" i="57"/>
  <c r="AX49" i="57"/>
  <c r="AV49" i="57"/>
  <c r="AW49" i="57" s="1"/>
  <c r="AT49" i="57"/>
  <c r="AR49" i="57"/>
  <c r="AS49" i="57" s="1"/>
  <c r="AP49" i="57"/>
  <c r="AN49" i="57"/>
  <c r="AO49" i="57" s="1"/>
  <c r="AX6" i="57"/>
  <c r="AX7" i="57"/>
  <c r="AX8" i="57"/>
  <c r="AX9" i="57"/>
  <c r="AX10" i="57"/>
  <c r="AX11" i="57"/>
  <c r="AX12" i="57"/>
  <c r="AX13" i="57"/>
  <c r="AX14" i="57"/>
  <c r="AX15" i="57"/>
  <c r="AX16" i="57"/>
  <c r="AX17" i="57"/>
  <c r="AX18" i="57"/>
  <c r="AX19" i="57"/>
  <c r="AX20" i="57"/>
  <c r="AX21" i="57"/>
  <c r="AX22" i="57"/>
  <c r="AX23" i="57"/>
  <c r="AX24" i="57"/>
  <c r="AX25" i="57"/>
  <c r="AX26" i="57"/>
  <c r="AX27" i="57"/>
  <c r="AX28" i="57"/>
  <c r="AX29" i="57"/>
  <c r="AX30" i="57"/>
  <c r="AX31" i="57"/>
  <c r="AX32" i="57"/>
  <c r="AX33" i="57"/>
  <c r="AX34" i="57"/>
  <c r="AX35" i="57"/>
  <c r="AX36" i="57"/>
  <c r="AX37" i="57"/>
  <c r="AX38" i="57"/>
  <c r="AX39" i="57"/>
  <c r="AX40" i="57"/>
  <c r="AX41" i="57"/>
  <c r="AX42" i="57"/>
  <c r="AX43" i="57"/>
  <c r="AX44" i="57"/>
  <c r="AX45" i="57"/>
  <c r="AX46" i="57"/>
  <c r="AX47" i="57"/>
  <c r="AX48" i="57"/>
  <c r="AV6" i="57"/>
  <c r="AW6" i="57" s="1"/>
  <c r="AV7" i="57"/>
  <c r="AW7" i="57" s="1"/>
  <c r="AV8" i="57"/>
  <c r="AW8" i="57" s="1"/>
  <c r="AV9" i="57"/>
  <c r="AW9" i="57" s="1"/>
  <c r="AV10" i="57"/>
  <c r="AW10" i="57" s="1"/>
  <c r="AV11" i="57"/>
  <c r="AW11" i="57" s="1"/>
  <c r="AV12" i="57"/>
  <c r="AW12" i="57" s="1"/>
  <c r="AV13" i="57"/>
  <c r="AW13" i="57" s="1"/>
  <c r="AV14" i="57"/>
  <c r="AW14" i="57" s="1"/>
  <c r="AV15" i="57"/>
  <c r="AW15" i="57" s="1"/>
  <c r="AV16" i="57"/>
  <c r="AW16" i="57" s="1"/>
  <c r="AV17" i="57"/>
  <c r="AW17" i="57" s="1"/>
  <c r="AV18" i="57"/>
  <c r="AW18" i="57" s="1"/>
  <c r="AV19" i="57"/>
  <c r="AW19" i="57" s="1"/>
  <c r="AV20" i="57"/>
  <c r="AW20" i="57" s="1"/>
  <c r="AV21" i="57"/>
  <c r="AW21" i="57" s="1"/>
  <c r="AV22" i="57"/>
  <c r="AW22" i="57" s="1"/>
  <c r="AV23" i="57"/>
  <c r="AW23" i="57" s="1"/>
  <c r="AV24" i="57"/>
  <c r="AW24" i="57" s="1"/>
  <c r="AV25" i="57"/>
  <c r="AW25" i="57" s="1"/>
  <c r="AV26" i="57"/>
  <c r="AW26" i="57" s="1"/>
  <c r="AV27" i="57"/>
  <c r="AW27" i="57" s="1"/>
  <c r="AV28" i="57"/>
  <c r="AW28" i="57" s="1"/>
  <c r="AV29" i="57"/>
  <c r="AW29" i="57" s="1"/>
  <c r="AV30" i="57"/>
  <c r="AW30" i="57" s="1"/>
  <c r="AV31" i="57"/>
  <c r="AW31" i="57" s="1"/>
  <c r="AV32" i="57"/>
  <c r="AW32" i="57" s="1"/>
  <c r="AV33" i="57"/>
  <c r="AW33" i="57" s="1"/>
  <c r="AV34" i="57"/>
  <c r="AW34" i="57" s="1"/>
  <c r="AV35" i="57"/>
  <c r="AW35" i="57" s="1"/>
  <c r="AV36" i="57"/>
  <c r="AW36" i="57" s="1"/>
  <c r="AV37" i="57"/>
  <c r="AW37" i="57" s="1"/>
  <c r="AV38" i="57"/>
  <c r="AW38" i="57" s="1"/>
  <c r="AV39" i="57"/>
  <c r="AW39" i="57" s="1"/>
  <c r="AV40" i="57"/>
  <c r="AW40" i="57" s="1"/>
  <c r="AV41" i="57"/>
  <c r="AW41" i="57" s="1"/>
  <c r="AV42" i="57"/>
  <c r="AW42" i="57" s="1"/>
  <c r="AV43" i="57"/>
  <c r="AW43" i="57" s="1"/>
  <c r="AV44" i="57"/>
  <c r="AW44" i="57" s="1"/>
  <c r="AV45" i="57"/>
  <c r="AW45" i="57" s="1"/>
  <c r="AV46" i="57"/>
  <c r="AW46" i="57" s="1"/>
  <c r="AV47" i="57"/>
  <c r="AW47" i="57" s="1"/>
  <c r="AV48" i="57"/>
  <c r="AW48" i="57" s="1"/>
  <c r="AT6" i="57"/>
  <c r="AT7" i="57"/>
  <c r="AT8" i="57"/>
  <c r="AT9" i="57"/>
  <c r="AT10" i="57"/>
  <c r="AT11" i="57"/>
  <c r="AT12" i="57"/>
  <c r="AT13" i="57"/>
  <c r="AT14" i="57"/>
  <c r="AT15" i="57"/>
  <c r="AT16" i="57"/>
  <c r="AT17" i="57"/>
  <c r="AT18" i="57"/>
  <c r="AT19" i="57"/>
  <c r="AT20" i="57"/>
  <c r="AT21" i="57"/>
  <c r="AT22" i="57"/>
  <c r="AT23" i="57"/>
  <c r="AT24" i="57"/>
  <c r="AT25" i="57"/>
  <c r="AT26" i="57"/>
  <c r="AT27" i="57"/>
  <c r="AT28" i="57"/>
  <c r="AT29" i="57"/>
  <c r="AT30" i="57"/>
  <c r="AT31" i="57"/>
  <c r="AT32" i="57"/>
  <c r="AT33" i="57"/>
  <c r="AT34" i="57"/>
  <c r="AT35" i="57"/>
  <c r="AT36" i="57"/>
  <c r="AT37" i="57"/>
  <c r="AT38" i="57"/>
  <c r="AT39" i="57"/>
  <c r="AT40" i="57"/>
  <c r="AT41" i="57"/>
  <c r="AT42" i="57"/>
  <c r="AT43" i="57"/>
  <c r="AT44" i="57"/>
  <c r="AT45" i="57"/>
  <c r="AT46" i="57"/>
  <c r="AT47" i="57"/>
  <c r="AT48" i="57"/>
  <c r="AR6" i="57"/>
  <c r="AS6" i="57" s="1"/>
  <c r="AR7" i="57"/>
  <c r="AS7" i="57" s="1"/>
  <c r="AR8" i="57"/>
  <c r="AS8" i="57" s="1"/>
  <c r="AR9" i="57"/>
  <c r="AS9" i="57" s="1"/>
  <c r="AR10" i="57"/>
  <c r="AS10" i="57" s="1"/>
  <c r="AR11" i="57"/>
  <c r="AS11" i="57" s="1"/>
  <c r="AR12" i="57"/>
  <c r="AS12" i="57" s="1"/>
  <c r="AR13" i="57"/>
  <c r="AS13" i="57" s="1"/>
  <c r="AR14" i="57"/>
  <c r="AS14" i="57" s="1"/>
  <c r="AR15" i="57"/>
  <c r="AS15" i="57" s="1"/>
  <c r="AR16" i="57"/>
  <c r="AS16" i="57" s="1"/>
  <c r="AR17" i="57"/>
  <c r="AS17" i="57" s="1"/>
  <c r="AR18" i="57"/>
  <c r="AS18" i="57" s="1"/>
  <c r="AR19" i="57"/>
  <c r="AS19" i="57" s="1"/>
  <c r="AR20" i="57"/>
  <c r="AS20" i="57" s="1"/>
  <c r="AR21" i="57"/>
  <c r="AS21" i="57" s="1"/>
  <c r="AR22" i="57"/>
  <c r="AS22" i="57" s="1"/>
  <c r="AR23" i="57"/>
  <c r="AS23" i="57" s="1"/>
  <c r="AR24" i="57"/>
  <c r="AS24" i="57" s="1"/>
  <c r="AR25" i="57"/>
  <c r="AS25" i="57" s="1"/>
  <c r="AR26" i="57"/>
  <c r="AS26" i="57" s="1"/>
  <c r="AR27" i="57"/>
  <c r="AS27" i="57" s="1"/>
  <c r="AR28" i="57"/>
  <c r="AS28" i="57" s="1"/>
  <c r="AR29" i="57"/>
  <c r="AS29" i="57" s="1"/>
  <c r="AR30" i="57"/>
  <c r="AS30" i="57" s="1"/>
  <c r="AR31" i="57"/>
  <c r="AS31" i="57" s="1"/>
  <c r="AR32" i="57"/>
  <c r="AS32" i="57" s="1"/>
  <c r="AR33" i="57"/>
  <c r="AS33" i="57" s="1"/>
  <c r="AR34" i="57"/>
  <c r="AS34" i="57" s="1"/>
  <c r="AR35" i="57"/>
  <c r="AS35" i="57" s="1"/>
  <c r="AR36" i="57"/>
  <c r="AS36" i="57" s="1"/>
  <c r="AR37" i="57"/>
  <c r="AS37" i="57" s="1"/>
  <c r="AR38" i="57"/>
  <c r="AS38" i="57" s="1"/>
  <c r="AR39" i="57"/>
  <c r="AS39" i="57" s="1"/>
  <c r="AR40" i="57"/>
  <c r="AS40" i="57" s="1"/>
  <c r="AR41" i="57"/>
  <c r="AS41" i="57" s="1"/>
  <c r="AR42" i="57"/>
  <c r="AS42" i="57" s="1"/>
  <c r="AR43" i="57"/>
  <c r="AS43" i="57" s="1"/>
  <c r="AR44" i="57"/>
  <c r="AS44" i="57" s="1"/>
  <c r="AR45" i="57"/>
  <c r="AS45" i="57" s="1"/>
  <c r="AR46" i="57"/>
  <c r="AS46" i="57" s="1"/>
  <c r="AR47" i="57"/>
  <c r="AS47" i="57" s="1"/>
  <c r="AR48" i="57"/>
  <c r="AS48" i="57" s="1"/>
  <c r="AX5" i="57"/>
  <c r="AV5" i="57"/>
  <c r="AW5" i="57" s="1"/>
  <c r="AT5" i="57"/>
  <c r="AR5" i="57"/>
  <c r="AS5" i="57" s="1"/>
  <c r="AP5" i="57"/>
  <c r="AP6" i="57"/>
  <c r="AP7" i="57"/>
  <c r="AP8" i="57"/>
  <c r="AP9" i="57"/>
  <c r="AP10" i="57"/>
  <c r="AP11" i="57"/>
  <c r="AP12" i="57"/>
  <c r="AP13" i="57"/>
  <c r="AP14" i="57"/>
  <c r="AP15" i="57"/>
  <c r="AP16" i="57"/>
  <c r="AP17" i="57"/>
  <c r="AP18" i="57"/>
  <c r="AP19" i="57"/>
  <c r="AP20" i="57"/>
  <c r="AP21" i="57"/>
  <c r="AP22" i="57"/>
  <c r="AP23" i="57"/>
  <c r="AP24" i="57"/>
  <c r="AP25" i="57"/>
  <c r="AP26" i="57"/>
  <c r="AP27" i="57"/>
  <c r="AP28" i="57"/>
  <c r="AP29" i="57"/>
  <c r="AP30" i="57"/>
  <c r="AP31" i="57"/>
  <c r="AP32" i="57"/>
  <c r="AP33" i="57"/>
  <c r="AP34" i="57"/>
  <c r="AP35" i="57"/>
  <c r="AP36" i="57"/>
  <c r="AP37" i="57"/>
  <c r="AP38" i="57"/>
  <c r="AP39" i="57"/>
  <c r="AP40" i="57"/>
  <c r="AP41" i="57"/>
  <c r="AP42" i="57"/>
  <c r="AP43" i="57"/>
  <c r="AP44" i="57"/>
  <c r="AP45" i="57"/>
  <c r="AP46" i="57"/>
  <c r="AP47" i="57"/>
  <c r="AP48" i="57"/>
  <c r="AN6" i="57"/>
  <c r="AN7" i="57"/>
  <c r="AN8" i="57"/>
  <c r="AN9" i="57"/>
  <c r="AN10" i="57"/>
  <c r="AN11" i="57"/>
  <c r="AN12" i="57"/>
  <c r="AN13" i="57"/>
  <c r="AN14" i="57"/>
  <c r="AN15" i="57"/>
  <c r="AN16" i="57"/>
  <c r="AN17" i="57"/>
  <c r="AN18" i="57"/>
  <c r="AN19" i="57"/>
  <c r="AN20" i="57"/>
  <c r="AN21" i="57"/>
  <c r="AN22" i="57"/>
  <c r="AN23" i="57"/>
  <c r="AN24" i="57"/>
  <c r="AN25" i="57"/>
  <c r="AN26" i="57"/>
  <c r="AN27" i="57"/>
  <c r="AN28" i="57"/>
  <c r="AN29" i="57"/>
  <c r="AN30" i="57"/>
  <c r="AN31" i="57"/>
  <c r="AN32" i="57"/>
  <c r="AN33" i="57"/>
  <c r="AN34" i="57"/>
  <c r="AN35" i="57"/>
  <c r="AN36" i="57"/>
  <c r="AN37" i="57"/>
  <c r="AN38" i="57"/>
  <c r="AN39" i="57"/>
  <c r="AN40" i="57"/>
  <c r="AN41" i="57"/>
  <c r="AN42" i="57"/>
  <c r="AN43" i="57"/>
  <c r="AN44" i="57"/>
  <c r="AN45" i="57"/>
  <c r="AN46" i="57"/>
  <c r="AN47" i="57"/>
  <c r="AN48" i="57"/>
  <c r="AN5" i="57"/>
  <c r="BS48" i="57" l="1"/>
  <c r="BS44" i="57"/>
  <c r="BS46" i="57"/>
  <c r="BS47" i="57"/>
  <c r="BS49" i="57"/>
  <c r="BS45" i="57"/>
  <c r="BI49" i="57"/>
  <c r="BB49" i="57"/>
  <c r="BF49" i="57"/>
  <c r="BJ49" i="57"/>
  <c r="BU49" i="57"/>
  <c r="BC49" i="57"/>
  <c r="BG49" i="57"/>
  <c r="BK49" i="57"/>
  <c r="BD49" i="57"/>
  <c r="BH49" i="57"/>
  <c r="AZ49" i="57"/>
  <c r="BA49" i="57"/>
  <c r="BE49" i="57"/>
  <c r="AO5" i="57"/>
  <c r="AO45" i="57"/>
  <c r="AO41" i="57"/>
  <c r="AO37" i="57"/>
  <c r="AO33" i="57"/>
  <c r="AO29" i="57"/>
  <c r="AO25" i="57"/>
  <c r="AO21" i="57"/>
  <c r="AO17" i="57"/>
  <c r="AO13" i="57"/>
  <c r="AO9" i="57"/>
  <c r="AO48" i="57"/>
  <c r="AO44" i="57"/>
  <c r="AO40" i="57"/>
  <c r="AO36" i="57"/>
  <c r="AO32" i="57"/>
  <c r="AO28" i="57"/>
  <c r="AO24" i="57"/>
  <c r="AO20" i="57"/>
  <c r="AO16" i="57"/>
  <c r="AO12" i="57"/>
  <c r="AO8" i="57"/>
  <c r="AO47" i="57"/>
  <c r="AO43" i="57"/>
  <c r="AO39" i="57"/>
  <c r="AO35" i="57"/>
  <c r="AO31" i="57"/>
  <c r="AO27" i="57"/>
  <c r="AO23" i="57"/>
  <c r="AO19" i="57"/>
  <c r="AO15" i="57"/>
  <c r="AO11" i="57"/>
  <c r="AO7" i="57"/>
  <c r="AO46" i="57"/>
  <c r="AO42" i="57"/>
  <c r="AO38" i="57"/>
  <c r="AO34" i="57"/>
  <c r="AO30" i="57"/>
  <c r="AO26" i="57"/>
  <c r="AO22" i="57"/>
  <c r="AO18" i="57"/>
  <c r="AO14" i="57"/>
  <c r="AO10" i="57"/>
  <c r="AO6" i="57"/>
  <c r="BY49" i="57" l="1"/>
  <c r="BZ49" i="57" s="1"/>
  <c r="CA49" i="57" s="1"/>
  <c r="BV49" i="57"/>
  <c r="BJ48" i="57"/>
  <c r="BF48" i="57"/>
  <c r="BB48" i="57"/>
  <c r="BI48" i="57"/>
  <c r="BE48" i="57"/>
  <c r="BA48" i="57"/>
  <c r="BH48" i="57"/>
  <c r="BD48" i="57"/>
  <c r="AZ48" i="57"/>
  <c r="BK48" i="57"/>
  <c r="BG48" i="57"/>
  <c r="BC48" i="57"/>
  <c r="BS26" i="57"/>
  <c r="BW49" i="57" l="1"/>
  <c r="BX49" i="57" s="1"/>
  <c r="I301" i="60"/>
  <c r="I388" i="60"/>
  <c r="I387" i="60"/>
  <c r="I386" i="60"/>
  <c r="I385" i="60"/>
  <c r="I384" i="60"/>
  <c r="I383" i="60"/>
  <c r="I382" i="60"/>
  <c r="I381" i="60"/>
  <c r="I380" i="60"/>
  <c r="I379" i="60"/>
  <c r="I378" i="60"/>
  <c r="I377" i="60"/>
  <c r="I376" i="60"/>
  <c r="I375" i="60"/>
  <c r="I374" i="60"/>
  <c r="I373" i="60"/>
  <c r="I372" i="60"/>
  <c r="I371" i="60"/>
  <c r="I370" i="60"/>
  <c r="I369" i="60"/>
  <c r="I368" i="60"/>
  <c r="I367" i="60"/>
  <c r="I366" i="60"/>
  <c r="I365" i="60"/>
  <c r="I364" i="60"/>
  <c r="I363" i="60"/>
  <c r="I362" i="60"/>
  <c r="I361" i="60"/>
  <c r="I360" i="60"/>
  <c r="I359" i="60"/>
  <c r="I358" i="60"/>
  <c r="I357" i="60"/>
  <c r="I356" i="60"/>
  <c r="I355" i="60"/>
  <c r="I354" i="60"/>
  <c r="I353" i="60"/>
  <c r="I352" i="60"/>
  <c r="I351" i="60"/>
  <c r="I350" i="60"/>
  <c r="I349" i="60"/>
  <c r="I348" i="60"/>
  <c r="I347" i="60"/>
  <c r="I346" i="60"/>
  <c r="I345" i="60"/>
  <c r="I344" i="60"/>
  <c r="I343" i="60"/>
  <c r="I342" i="60"/>
  <c r="I341" i="60"/>
  <c r="I302" i="60"/>
  <c r="I303" i="60"/>
  <c r="I304" i="60"/>
  <c r="I305" i="60"/>
  <c r="I306" i="60"/>
  <c r="I307" i="60"/>
  <c r="I308" i="60"/>
  <c r="I309" i="60"/>
  <c r="I310" i="60"/>
  <c r="I311" i="60"/>
  <c r="I312" i="60"/>
  <c r="I313" i="60"/>
  <c r="I314" i="60"/>
  <c r="I315" i="60"/>
  <c r="I316" i="60"/>
  <c r="I317" i="60"/>
  <c r="I318" i="60"/>
  <c r="I319" i="60"/>
  <c r="I320" i="60"/>
  <c r="I321" i="60"/>
  <c r="I322" i="60"/>
  <c r="I323" i="60"/>
  <c r="I324" i="60"/>
  <c r="I325" i="60"/>
  <c r="I326" i="60"/>
  <c r="I327" i="60"/>
  <c r="I328" i="60"/>
  <c r="I329" i="60"/>
  <c r="I330" i="60"/>
  <c r="I331" i="60"/>
  <c r="I332" i="60"/>
  <c r="I333" i="60"/>
  <c r="I334" i="60"/>
  <c r="I335" i="60"/>
  <c r="I336" i="60"/>
  <c r="I337" i="60"/>
  <c r="I338" i="60"/>
  <c r="I339" i="60"/>
  <c r="I340" i="60"/>
  <c r="I257" i="60"/>
  <c r="I300" i="60"/>
  <c r="I299" i="60"/>
  <c r="I298" i="60"/>
  <c r="I297" i="60"/>
  <c r="I296" i="60"/>
  <c r="I295" i="60"/>
  <c r="I294" i="60"/>
  <c r="I293" i="60"/>
  <c r="I292" i="60"/>
  <c r="I291" i="60"/>
  <c r="I290" i="60"/>
  <c r="I289" i="60"/>
  <c r="I288" i="60"/>
  <c r="I287" i="60"/>
  <c r="I286" i="60"/>
  <c r="I285" i="60"/>
  <c r="I284" i="60"/>
  <c r="I283" i="60"/>
  <c r="I282" i="60"/>
  <c r="I281" i="60"/>
  <c r="I280" i="60"/>
  <c r="I279" i="60"/>
  <c r="I278" i="60"/>
  <c r="I277" i="60"/>
  <c r="I276" i="60"/>
  <c r="I275" i="60"/>
  <c r="I274" i="60"/>
  <c r="I273" i="60"/>
  <c r="I272" i="60"/>
  <c r="I271" i="60"/>
  <c r="I270" i="60"/>
  <c r="I269" i="60"/>
  <c r="I268" i="60"/>
  <c r="I267" i="60"/>
  <c r="I266" i="60"/>
  <c r="I265" i="60"/>
  <c r="I264" i="60"/>
  <c r="I263" i="60"/>
  <c r="I262" i="60"/>
  <c r="I261" i="60"/>
  <c r="I260" i="60"/>
  <c r="I259" i="60"/>
  <c r="I258" i="60"/>
  <c r="BK3" i="57"/>
  <c r="AW1" i="57"/>
  <c r="BJ3" i="57"/>
  <c r="AS1" i="57"/>
  <c r="BI3" i="57"/>
  <c r="AO1" i="57"/>
  <c r="BN49" i="57" l="1"/>
  <c r="BL49" i="57"/>
  <c r="BM48" i="57"/>
  <c r="BM47" i="57"/>
  <c r="BM46" i="57"/>
  <c r="BM45" i="57"/>
  <c r="BM44" i="57"/>
  <c r="BM43" i="57"/>
  <c r="BM42" i="57"/>
  <c r="BM41" i="57"/>
  <c r="BM40" i="57"/>
  <c r="BM39" i="57"/>
  <c r="BM37" i="57"/>
  <c r="BM36" i="57"/>
  <c r="BM35" i="57"/>
  <c r="BM34" i="57"/>
  <c r="BM33" i="57"/>
  <c r="BM32" i="57"/>
  <c r="BM31" i="57"/>
  <c r="BM30" i="57"/>
  <c r="BM29" i="57"/>
  <c r="BM28" i="57"/>
  <c r="BM27" i="57"/>
  <c r="BM26" i="57"/>
  <c r="BM25" i="57"/>
  <c r="BM24" i="57"/>
  <c r="BM23" i="57"/>
  <c r="BM22" i="57"/>
  <c r="BM21" i="57"/>
  <c r="BM20" i="57"/>
  <c r="BM19" i="57"/>
  <c r="BM18" i="57"/>
  <c r="BM17" i="57"/>
  <c r="BM16" i="57"/>
  <c r="BM15" i="57"/>
  <c r="BM14" i="57"/>
  <c r="BM13" i="57"/>
  <c r="BM12" i="57"/>
  <c r="BM11" i="57"/>
  <c r="BM10" i="57"/>
  <c r="BM9" i="57"/>
  <c r="BM8" i="57"/>
  <c r="BM7" i="57"/>
  <c r="BM6" i="57"/>
  <c r="BM5" i="57"/>
  <c r="BM38" i="57"/>
  <c r="B51" i="57"/>
  <c r="C51" i="57" s="1"/>
  <c r="D51" i="57" s="1"/>
  <c r="E51" i="57" s="1"/>
  <c r="F51" i="57" s="1"/>
  <c r="G51" i="57" s="1"/>
  <c r="H51" i="57" s="1"/>
  <c r="I51" i="57" s="1"/>
  <c r="J51" i="57" s="1"/>
  <c r="K51" i="57" s="1"/>
  <c r="L51" i="57" s="1"/>
  <c r="M51" i="57" s="1"/>
  <c r="N51" i="57" s="1"/>
  <c r="O51" i="57" s="1"/>
  <c r="P51" i="57" s="1"/>
  <c r="Q51" i="57" s="1"/>
  <c r="R51" i="57" s="1"/>
  <c r="S51" i="57" s="1"/>
  <c r="T51" i="57" s="1"/>
  <c r="U51" i="57" s="1"/>
  <c r="V51" i="57" s="1"/>
  <c r="W51" i="57" s="1"/>
  <c r="X51" i="57" s="1"/>
  <c r="Y51" i="57" s="1"/>
  <c r="Z51" i="57" s="1"/>
  <c r="AA51" i="57" s="1"/>
  <c r="AB51" i="57" s="1"/>
  <c r="AC51" i="57" s="1"/>
  <c r="AD51" i="57" s="1"/>
  <c r="AE51" i="57" s="1"/>
  <c r="AF51" i="57" s="1"/>
  <c r="AG51" i="57" s="1"/>
  <c r="AH51" i="57" s="1"/>
  <c r="AI51" i="57" s="1"/>
  <c r="AJ51" i="57" s="1"/>
  <c r="AK51" i="57" s="1"/>
  <c r="AL51" i="57" s="1"/>
  <c r="AM51" i="57" s="1"/>
  <c r="AN51" i="57" s="1"/>
  <c r="AO51" i="57" s="1"/>
  <c r="AP51" i="57" s="1"/>
  <c r="AQ51" i="57" s="1"/>
  <c r="AR51" i="57" s="1"/>
  <c r="AS51" i="57" s="1"/>
  <c r="AT51" i="57" s="1"/>
  <c r="AU51" i="57" s="1"/>
  <c r="AV51" i="57" s="1"/>
  <c r="AW51" i="57" s="1"/>
  <c r="AX51" i="57" s="1"/>
  <c r="AY51" i="57" s="1"/>
  <c r="AZ51" i="57" s="1"/>
  <c r="BA51" i="57" s="1"/>
  <c r="BB51" i="57" s="1"/>
  <c r="BC51" i="57" s="1"/>
  <c r="BD51" i="57" s="1"/>
  <c r="BE51" i="57" s="1"/>
  <c r="BF51" i="57" s="1"/>
  <c r="BG51" i="57" s="1"/>
  <c r="BH51" i="57" s="1"/>
  <c r="BI51" i="57" s="1"/>
  <c r="BJ51" i="57" s="1"/>
  <c r="BK51" i="57" s="1"/>
  <c r="BL51" i="57" s="1"/>
  <c r="BN51" i="57" s="1"/>
  <c r="BO51" i="57" s="1"/>
  <c r="BP51" i="57" s="1"/>
  <c r="BQ51" i="57" s="1"/>
  <c r="BR51" i="57" s="1"/>
  <c r="BS51" i="57" s="1"/>
  <c r="BT51" i="57" s="1"/>
  <c r="BU51" i="57" s="1"/>
  <c r="BV51" i="57" s="1"/>
  <c r="BW51" i="57" s="1"/>
  <c r="BU48" i="57"/>
  <c r="BZ48" i="57" s="1"/>
  <c r="CA48" i="57" s="1"/>
  <c r="BK47" i="57"/>
  <c r="BJ47" i="57"/>
  <c r="BI47" i="57"/>
  <c r="BH47" i="57"/>
  <c r="BG47" i="57"/>
  <c r="BF47" i="57"/>
  <c r="BE47" i="57"/>
  <c r="BD47" i="57"/>
  <c r="BC47" i="57"/>
  <c r="BB47" i="57"/>
  <c r="BA47" i="57"/>
  <c r="AZ47" i="57"/>
  <c r="BU47" i="57"/>
  <c r="BK46" i="57"/>
  <c r="BJ46" i="57"/>
  <c r="BI46" i="57"/>
  <c r="BH46" i="57"/>
  <c r="BG46" i="57"/>
  <c r="BF46" i="57"/>
  <c r="BE46" i="57"/>
  <c r="BD46" i="57"/>
  <c r="BC46" i="57"/>
  <c r="BB46" i="57"/>
  <c r="BA46" i="57"/>
  <c r="AZ46" i="57"/>
  <c r="BU46" i="57"/>
  <c r="BK45" i="57"/>
  <c r="BJ45" i="57"/>
  <c r="BI45" i="57"/>
  <c r="BH45" i="57"/>
  <c r="BG45" i="57"/>
  <c r="BF45" i="57"/>
  <c r="BE45" i="57"/>
  <c r="BD45" i="57"/>
  <c r="BC45" i="57"/>
  <c r="BB45" i="57"/>
  <c r="BA45" i="57"/>
  <c r="AZ45" i="57"/>
  <c r="AZ44" i="57"/>
  <c r="BK44" i="57"/>
  <c r="BJ44" i="57"/>
  <c r="BI44" i="57"/>
  <c r="BH44" i="57"/>
  <c r="BG44" i="57"/>
  <c r="BF44" i="57"/>
  <c r="BE44" i="57"/>
  <c r="BD44" i="57"/>
  <c r="BC44" i="57"/>
  <c r="BB44" i="57"/>
  <c r="BA44" i="57"/>
  <c r="BU45" i="57"/>
  <c r="BY45" i="57" l="1"/>
  <c r="BZ45" i="57"/>
  <c r="CA45" i="57" s="1"/>
  <c r="BY46" i="57"/>
  <c r="BZ46" i="57"/>
  <c r="CA46" i="57" s="1"/>
  <c r="BY47" i="57"/>
  <c r="BZ47" i="57"/>
  <c r="CA47" i="57" s="1"/>
  <c r="BW48" i="57"/>
  <c r="BY48" i="57"/>
  <c r="BV48" i="57"/>
  <c r="BV45" i="57"/>
  <c r="BW45" i="57"/>
  <c r="BW46" i="57"/>
  <c r="BV46" i="57"/>
  <c r="BV47" i="57"/>
  <c r="BW47" i="57" s="1"/>
  <c r="CH130" i="59"/>
  <c r="CH128" i="59"/>
  <c r="CH126" i="59"/>
  <c r="DV49" i="57" s="1"/>
  <c r="CH124" i="59"/>
  <c r="CH122" i="59"/>
  <c r="DV45" i="57" s="1"/>
  <c r="CH120" i="59"/>
  <c r="CH118" i="59"/>
  <c r="CH116" i="59"/>
  <c r="CH114" i="59"/>
  <c r="CH112" i="59"/>
  <c r="CH110" i="59"/>
  <c r="CH108" i="59"/>
  <c r="CH106" i="59"/>
  <c r="CH104" i="59"/>
  <c r="CH102" i="59"/>
  <c r="CH100" i="59"/>
  <c r="CH98" i="59"/>
  <c r="CH96" i="59"/>
  <c r="CH94" i="59"/>
  <c r="CH92" i="59"/>
  <c r="CH90" i="59"/>
  <c r="CH88" i="59"/>
  <c r="CH86" i="59"/>
  <c r="CH84" i="59"/>
  <c r="CH82" i="59"/>
  <c r="CH80" i="59"/>
  <c r="CH78" i="59"/>
  <c r="CH76" i="59"/>
  <c r="CH74" i="59"/>
  <c r="CH72" i="59"/>
  <c r="CH70" i="59"/>
  <c r="CH68" i="59"/>
  <c r="CH66" i="59"/>
  <c r="CH64" i="59"/>
  <c r="CH62" i="59"/>
  <c r="CH60" i="59"/>
  <c r="CH58" i="59"/>
  <c r="CH56" i="59"/>
  <c r="CH54" i="59"/>
  <c r="CH52" i="59"/>
  <c r="CH50" i="59"/>
  <c r="CH48" i="59"/>
  <c r="CH46" i="59"/>
  <c r="CH44" i="59"/>
  <c r="CF130" i="59"/>
  <c r="CF128" i="59"/>
  <c r="CF126" i="59"/>
  <c r="DU49" i="57" s="1"/>
  <c r="CF124" i="59"/>
  <c r="CF122" i="59"/>
  <c r="DU45" i="57" s="1"/>
  <c r="CF120" i="59"/>
  <c r="CF118" i="59"/>
  <c r="CF116" i="59"/>
  <c r="CF114" i="59"/>
  <c r="CF112" i="59"/>
  <c r="CF110" i="59"/>
  <c r="CF108" i="59"/>
  <c r="CF106" i="59"/>
  <c r="CF104" i="59"/>
  <c r="CF102" i="59"/>
  <c r="CF100" i="59"/>
  <c r="CF98" i="59"/>
  <c r="CF96" i="59"/>
  <c r="CF94" i="59"/>
  <c r="CF92" i="59"/>
  <c r="CF90" i="59"/>
  <c r="CF88" i="59"/>
  <c r="CF86" i="59"/>
  <c r="CF84" i="59"/>
  <c r="CF82" i="59"/>
  <c r="CF80" i="59"/>
  <c r="CF78" i="59"/>
  <c r="CF76" i="59"/>
  <c r="CF74" i="59"/>
  <c r="CF72" i="59"/>
  <c r="CF70" i="59"/>
  <c r="CF68" i="59"/>
  <c r="CF66" i="59"/>
  <c r="CF64" i="59"/>
  <c r="CF62" i="59"/>
  <c r="CF60" i="59"/>
  <c r="CF58" i="59"/>
  <c r="CF56" i="59"/>
  <c r="CF54" i="59"/>
  <c r="CF52" i="59"/>
  <c r="CF50" i="59"/>
  <c r="CF48" i="59"/>
  <c r="CF46" i="59"/>
  <c r="CF44" i="59"/>
  <c r="CD130" i="59"/>
  <c r="CD128" i="59"/>
  <c r="CD126" i="59"/>
  <c r="DT49" i="57" s="1"/>
  <c r="CD124" i="59"/>
  <c r="CD122" i="59"/>
  <c r="DT45" i="57" s="1"/>
  <c r="CD120" i="59"/>
  <c r="CD118" i="59"/>
  <c r="CD116" i="59"/>
  <c r="CD114" i="59"/>
  <c r="CD112" i="59"/>
  <c r="CD110" i="59"/>
  <c r="CD108" i="59"/>
  <c r="CD106" i="59"/>
  <c r="CD104" i="59"/>
  <c r="CD102" i="59"/>
  <c r="CD100" i="59"/>
  <c r="CD98" i="59"/>
  <c r="CD96" i="59"/>
  <c r="CD94" i="59"/>
  <c r="CD92" i="59"/>
  <c r="CD90" i="59"/>
  <c r="CD88" i="59"/>
  <c r="CD86" i="59"/>
  <c r="CD84" i="59"/>
  <c r="CD82" i="59"/>
  <c r="CD80" i="59"/>
  <c r="CD78" i="59"/>
  <c r="CD76" i="59"/>
  <c r="CD74" i="59"/>
  <c r="CD72" i="59"/>
  <c r="CD70" i="59"/>
  <c r="CD68" i="59"/>
  <c r="CD66" i="59"/>
  <c r="CD64" i="59"/>
  <c r="CD62" i="59"/>
  <c r="CD60" i="59"/>
  <c r="CD58" i="59"/>
  <c r="CD56" i="59"/>
  <c r="CD54" i="59"/>
  <c r="CD52" i="59"/>
  <c r="CD50" i="59"/>
  <c r="CD48" i="59"/>
  <c r="CD46" i="59"/>
  <c r="CD44" i="59"/>
  <c r="CB130" i="59"/>
  <c r="CB128" i="59"/>
  <c r="CB126" i="59"/>
  <c r="DS49" i="57" s="1"/>
  <c r="CB124" i="59"/>
  <c r="CB122" i="59"/>
  <c r="DS45" i="57" s="1"/>
  <c r="CB120" i="59"/>
  <c r="CB118" i="59"/>
  <c r="CB116" i="59"/>
  <c r="CB114" i="59"/>
  <c r="CB112" i="59"/>
  <c r="CB110" i="59"/>
  <c r="CB108" i="59"/>
  <c r="CB106" i="59"/>
  <c r="CB104" i="59"/>
  <c r="CB102" i="59"/>
  <c r="CB100" i="59"/>
  <c r="CB98" i="59"/>
  <c r="CB96" i="59"/>
  <c r="CB94" i="59"/>
  <c r="CB92" i="59"/>
  <c r="CB90" i="59"/>
  <c r="CB88" i="59"/>
  <c r="CB86" i="59"/>
  <c r="CB84" i="59"/>
  <c r="CB82" i="59"/>
  <c r="CB80" i="59"/>
  <c r="CB78" i="59"/>
  <c r="CB76" i="59"/>
  <c r="CB74" i="59"/>
  <c r="CB72" i="59"/>
  <c r="CB70" i="59"/>
  <c r="CB68" i="59"/>
  <c r="CB66" i="59"/>
  <c r="CB64" i="59"/>
  <c r="CB62" i="59"/>
  <c r="CB60" i="59"/>
  <c r="CB58" i="59"/>
  <c r="CB56" i="59"/>
  <c r="CB54" i="59"/>
  <c r="CB52" i="59"/>
  <c r="CB50" i="59"/>
  <c r="CB48" i="59"/>
  <c r="CB46" i="59"/>
  <c r="CB44" i="59"/>
  <c r="BZ130" i="59"/>
  <c r="BZ128" i="59"/>
  <c r="BZ126" i="59"/>
  <c r="DR49" i="57" s="1"/>
  <c r="BZ124" i="59"/>
  <c r="BZ122" i="59"/>
  <c r="DR45" i="57" s="1"/>
  <c r="BZ120" i="59"/>
  <c r="BZ118" i="59"/>
  <c r="BZ116" i="59"/>
  <c r="BZ114" i="59"/>
  <c r="BZ112" i="59"/>
  <c r="BZ110" i="59"/>
  <c r="BZ108" i="59"/>
  <c r="BZ106" i="59"/>
  <c r="BZ104" i="59"/>
  <c r="BZ102" i="59"/>
  <c r="BZ100" i="59"/>
  <c r="BZ98" i="59"/>
  <c r="BZ96" i="59"/>
  <c r="BZ94" i="59"/>
  <c r="BZ92" i="59"/>
  <c r="BZ90" i="59"/>
  <c r="BZ88" i="59"/>
  <c r="BZ86" i="59"/>
  <c r="BZ84" i="59"/>
  <c r="BZ82" i="59"/>
  <c r="BZ80" i="59"/>
  <c r="BZ78" i="59"/>
  <c r="BZ76" i="59"/>
  <c r="BZ74" i="59"/>
  <c r="BZ72" i="59"/>
  <c r="BZ70" i="59"/>
  <c r="BZ68" i="59"/>
  <c r="BZ66" i="59"/>
  <c r="BZ64" i="59"/>
  <c r="BZ62" i="59"/>
  <c r="BZ60" i="59"/>
  <c r="BZ58" i="59"/>
  <c r="BZ56" i="59"/>
  <c r="BZ54" i="59"/>
  <c r="BZ52" i="59"/>
  <c r="BZ50" i="59"/>
  <c r="BZ48" i="59"/>
  <c r="BZ46" i="59"/>
  <c r="BZ44" i="59"/>
  <c r="BX130" i="59"/>
  <c r="BX128" i="59"/>
  <c r="BX126" i="59"/>
  <c r="DQ49" i="57" s="1"/>
  <c r="BX124" i="59"/>
  <c r="BX122" i="59"/>
  <c r="DQ45" i="57" s="1"/>
  <c r="BX120" i="59"/>
  <c r="BX118" i="59"/>
  <c r="BX116" i="59"/>
  <c r="BX114" i="59"/>
  <c r="BX112" i="59"/>
  <c r="BX110" i="59"/>
  <c r="BX108" i="59"/>
  <c r="BX106" i="59"/>
  <c r="BX104" i="59"/>
  <c r="BX102" i="59"/>
  <c r="BX100" i="59"/>
  <c r="BX98" i="59"/>
  <c r="BX96" i="59"/>
  <c r="BX94" i="59"/>
  <c r="BX92" i="59"/>
  <c r="BX90" i="59"/>
  <c r="BX88" i="59"/>
  <c r="BX86" i="59"/>
  <c r="BX84" i="59"/>
  <c r="BX82" i="59"/>
  <c r="BX80" i="59"/>
  <c r="BX78" i="59"/>
  <c r="BX76" i="59"/>
  <c r="BX74" i="59"/>
  <c r="BX72" i="59"/>
  <c r="BX70" i="59"/>
  <c r="BX68" i="59"/>
  <c r="BX66" i="59"/>
  <c r="BX64" i="59"/>
  <c r="BX62" i="59"/>
  <c r="BX60" i="59"/>
  <c r="BX58" i="59"/>
  <c r="BX56" i="59"/>
  <c r="BX54" i="59"/>
  <c r="BX52" i="59"/>
  <c r="BX50" i="59"/>
  <c r="BX48" i="59"/>
  <c r="BX46" i="59"/>
  <c r="BX44" i="59"/>
  <c r="BV130" i="59"/>
  <c r="BV128" i="59"/>
  <c r="BV126" i="59"/>
  <c r="DP49" i="57" s="1"/>
  <c r="BV124" i="59"/>
  <c r="BV122" i="59"/>
  <c r="DP45" i="57" s="1"/>
  <c r="BV120" i="59"/>
  <c r="BV118" i="59"/>
  <c r="BV116" i="59"/>
  <c r="BV114" i="59"/>
  <c r="BV112" i="59"/>
  <c r="BV110" i="59"/>
  <c r="BV108" i="59"/>
  <c r="BV106" i="59"/>
  <c r="BV104" i="59"/>
  <c r="BV102" i="59"/>
  <c r="BV100" i="59"/>
  <c r="BV98" i="59"/>
  <c r="BV96" i="59"/>
  <c r="BV94" i="59"/>
  <c r="BV92" i="59"/>
  <c r="BV90" i="59"/>
  <c r="BV88" i="59"/>
  <c r="BV86" i="59"/>
  <c r="BV84" i="59"/>
  <c r="BV82" i="59"/>
  <c r="BV80" i="59"/>
  <c r="BV78" i="59"/>
  <c r="BV76" i="59"/>
  <c r="BV74" i="59"/>
  <c r="BV72" i="59"/>
  <c r="BV70" i="59"/>
  <c r="BV68" i="59"/>
  <c r="BV66" i="59"/>
  <c r="BV64" i="59"/>
  <c r="BV62" i="59"/>
  <c r="BV60" i="59"/>
  <c r="BV58" i="59"/>
  <c r="BV56" i="59"/>
  <c r="BV54" i="59"/>
  <c r="BV52" i="59"/>
  <c r="BV50" i="59"/>
  <c r="BV48" i="59"/>
  <c r="BV46" i="59"/>
  <c r="BV44" i="59"/>
  <c r="BT130" i="59"/>
  <c r="BT128" i="59"/>
  <c r="BT126" i="59"/>
  <c r="DO49" i="57" s="1"/>
  <c r="BT124" i="59"/>
  <c r="BT122" i="59"/>
  <c r="DO45" i="57" s="1"/>
  <c r="BT120" i="59"/>
  <c r="BT118" i="59"/>
  <c r="BT116" i="59"/>
  <c r="BT114" i="59"/>
  <c r="BT112" i="59"/>
  <c r="BT110" i="59"/>
  <c r="BT108" i="59"/>
  <c r="BT106" i="59"/>
  <c r="BT104" i="59"/>
  <c r="BT102" i="59"/>
  <c r="BT100" i="59"/>
  <c r="BT98" i="59"/>
  <c r="BT96" i="59"/>
  <c r="BT94" i="59"/>
  <c r="BT92" i="59"/>
  <c r="BT90" i="59"/>
  <c r="BT88" i="59"/>
  <c r="BT86" i="59"/>
  <c r="BT84" i="59"/>
  <c r="BT82" i="59"/>
  <c r="BT80" i="59"/>
  <c r="BT78" i="59"/>
  <c r="BT76" i="59"/>
  <c r="BT74" i="59"/>
  <c r="BT72" i="59"/>
  <c r="BT70" i="59"/>
  <c r="BT68" i="59"/>
  <c r="BT66" i="59"/>
  <c r="BT64" i="59"/>
  <c r="BT62" i="59"/>
  <c r="BT60" i="59"/>
  <c r="BT58" i="59"/>
  <c r="BT56" i="59"/>
  <c r="BT54" i="59"/>
  <c r="BT52" i="59"/>
  <c r="BT50" i="59"/>
  <c r="BT48" i="59"/>
  <c r="BT46" i="59"/>
  <c r="BT44" i="59"/>
  <c r="BR130" i="59"/>
  <c r="BR128" i="59"/>
  <c r="BR126" i="59"/>
  <c r="DN49" i="57" s="1"/>
  <c r="BR124" i="59"/>
  <c r="BR122" i="59"/>
  <c r="DN45" i="57" s="1"/>
  <c r="BR120" i="59"/>
  <c r="BR118" i="59"/>
  <c r="BR116" i="59"/>
  <c r="BR114" i="59"/>
  <c r="BR112" i="59"/>
  <c r="BR110" i="59"/>
  <c r="BR108" i="59"/>
  <c r="BR106" i="59"/>
  <c r="BR104" i="59"/>
  <c r="BR102" i="59"/>
  <c r="BR100" i="59"/>
  <c r="BR98" i="59"/>
  <c r="BR96" i="59"/>
  <c r="BR94" i="59"/>
  <c r="BR92" i="59"/>
  <c r="BR90" i="59"/>
  <c r="BR88" i="59"/>
  <c r="BR86" i="59"/>
  <c r="BR84" i="59"/>
  <c r="BR82" i="59"/>
  <c r="BR80" i="59"/>
  <c r="BR78" i="59"/>
  <c r="BR76" i="59"/>
  <c r="BR74" i="59"/>
  <c r="BR72" i="59"/>
  <c r="BR70" i="59"/>
  <c r="BR68" i="59"/>
  <c r="BR66" i="59"/>
  <c r="BR64" i="59"/>
  <c r="BR62" i="59"/>
  <c r="BR60" i="59"/>
  <c r="BR58" i="59"/>
  <c r="BR56" i="59"/>
  <c r="BR54" i="59"/>
  <c r="BR52" i="59"/>
  <c r="BR50" i="59"/>
  <c r="BR48" i="59"/>
  <c r="BR46" i="59"/>
  <c r="BR44" i="59"/>
  <c r="BP130" i="59"/>
  <c r="BP128" i="59"/>
  <c r="BP126" i="59"/>
  <c r="DM49" i="57" s="1"/>
  <c r="BP124" i="59"/>
  <c r="BP122" i="59"/>
  <c r="DM45" i="57" s="1"/>
  <c r="BP120" i="59"/>
  <c r="BP118" i="59"/>
  <c r="BP116" i="59"/>
  <c r="BP114" i="59"/>
  <c r="BP112" i="59"/>
  <c r="BP110" i="59"/>
  <c r="BP108" i="59"/>
  <c r="BP106" i="59"/>
  <c r="BP104" i="59"/>
  <c r="BP102" i="59"/>
  <c r="BP100" i="59"/>
  <c r="BP98" i="59"/>
  <c r="BP96" i="59"/>
  <c r="BP94" i="59"/>
  <c r="BP92" i="59"/>
  <c r="BP90" i="59"/>
  <c r="BP88" i="59"/>
  <c r="BP86" i="59"/>
  <c r="BP84" i="59"/>
  <c r="BP82" i="59"/>
  <c r="BP80" i="59"/>
  <c r="BP78" i="59"/>
  <c r="BP76" i="59"/>
  <c r="BP74" i="59"/>
  <c r="BP72" i="59"/>
  <c r="BP70" i="59"/>
  <c r="BP68" i="59"/>
  <c r="BP66" i="59"/>
  <c r="BP64" i="59"/>
  <c r="BP62" i="59"/>
  <c r="BP60" i="59"/>
  <c r="BP58" i="59"/>
  <c r="BP56" i="59"/>
  <c r="BP54" i="59"/>
  <c r="BP52" i="59"/>
  <c r="BP50" i="59"/>
  <c r="BP48" i="59"/>
  <c r="BP46" i="59"/>
  <c r="BP44" i="59"/>
  <c r="BN130" i="59"/>
  <c r="BN128" i="59"/>
  <c r="BN126" i="59"/>
  <c r="DL49" i="57" s="1"/>
  <c r="BN124" i="59"/>
  <c r="BN122" i="59"/>
  <c r="DL45" i="57" s="1"/>
  <c r="BN120" i="59"/>
  <c r="BN118" i="59"/>
  <c r="BN116" i="59"/>
  <c r="BN114" i="59"/>
  <c r="BN112" i="59"/>
  <c r="BN110" i="59"/>
  <c r="BN108" i="59"/>
  <c r="BN106" i="59"/>
  <c r="BN104" i="59"/>
  <c r="BN102" i="59"/>
  <c r="BN100" i="59"/>
  <c r="BN98" i="59"/>
  <c r="BN96" i="59"/>
  <c r="BN94" i="59"/>
  <c r="BN92" i="59"/>
  <c r="BN90" i="59"/>
  <c r="BN88" i="59"/>
  <c r="BN86" i="59"/>
  <c r="BN84" i="59"/>
  <c r="BN82" i="59"/>
  <c r="BN80" i="59"/>
  <c r="BN78" i="59"/>
  <c r="BN76" i="59"/>
  <c r="BN74" i="59"/>
  <c r="BN72" i="59"/>
  <c r="BN70" i="59"/>
  <c r="BN68" i="59"/>
  <c r="BN66" i="59"/>
  <c r="BN64" i="59"/>
  <c r="BN62" i="59"/>
  <c r="BN60" i="59"/>
  <c r="BN58" i="59"/>
  <c r="BN56" i="59"/>
  <c r="BN54" i="59"/>
  <c r="BN52" i="59"/>
  <c r="BN50" i="59"/>
  <c r="BN48" i="59"/>
  <c r="BN46" i="59"/>
  <c r="BN44" i="59"/>
  <c r="BL130" i="59"/>
  <c r="BL128" i="59"/>
  <c r="BL126" i="59"/>
  <c r="DK49" i="57" s="1"/>
  <c r="BL124" i="59"/>
  <c r="BL122" i="59"/>
  <c r="DK45" i="57" s="1"/>
  <c r="BL120" i="59"/>
  <c r="BL118" i="59"/>
  <c r="BL116" i="59"/>
  <c r="BL114" i="59"/>
  <c r="BL112" i="59"/>
  <c r="BL110" i="59"/>
  <c r="BL108" i="59"/>
  <c r="BL106" i="59"/>
  <c r="BL104" i="59"/>
  <c r="BL102" i="59"/>
  <c r="BL100" i="59"/>
  <c r="BL98" i="59"/>
  <c r="BL96" i="59"/>
  <c r="BL94" i="59"/>
  <c r="BL92" i="59"/>
  <c r="BL90" i="59"/>
  <c r="BL88" i="59"/>
  <c r="BL86" i="59"/>
  <c r="BL84" i="59"/>
  <c r="BL82" i="59"/>
  <c r="BL80" i="59"/>
  <c r="BL78" i="59"/>
  <c r="BL76" i="59"/>
  <c r="BL74" i="59"/>
  <c r="BL72" i="59"/>
  <c r="BL70" i="59"/>
  <c r="BL68" i="59"/>
  <c r="BL66" i="59"/>
  <c r="BL64" i="59"/>
  <c r="BL62" i="59"/>
  <c r="BL60" i="59"/>
  <c r="BL58" i="59"/>
  <c r="BL56" i="59"/>
  <c r="BL54" i="59"/>
  <c r="BL52" i="59"/>
  <c r="BL50" i="59"/>
  <c r="BL48" i="59"/>
  <c r="BL46" i="59"/>
  <c r="BL44" i="59"/>
  <c r="BJ130" i="59"/>
  <c r="BJ128" i="59"/>
  <c r="BJ126" i="59"/>
  <c r="DJ49" i="57" s="1"/>
  <c r="BJ124" i="59"/>
  <c r="BJ122" i="59"/>
  <c r="DJ45" i="57" s="1"/>
  <c r="BJ120" i="59"/>
  <c r="BJ118" i="59"/>
  <c r="BJ116" i="59"/>
  <c r="BJ114" i="59"/>
  <c r="BJ112" i="59"/>
  <c r="BJ110" i="59"/>
  <c r="BJ108" i="59"/>
  <c r="BJ106" i="59"/>
  <c r="BJ104" i="59"/>
  <c r="BJ102" i="59"/>
  <c r="BJ100" i="59"/>
  <c r="BJ98" i="59"/>
  <c r="BJ96" i="59"/>
  <c r="BJ94" i="59"/>
  <c r="BJ92" i="59"/>
  <c r="BJ90" i="59"/>
  <c r="BJ88" i="59"/>
  <c r="BJ86" i="59"/>
  <c r="BJ84" i="59"/>
  <c r="BJ82" i="59"/>
  <c r="BJ80" i="59"/>
  <c r="BJ78" i="59"/>
  <c r="BJ76" i="59"/>
  <c r="BJ74" i="59"/>
  <c r="BJ72" i="59"/>
  <c r="BJ70" i="59"/>
  <c r="BJ68" i="59"/>
  <c r="BJ66" i="59"/>
  <c r="BJ64" i="59"/>
  <c r="BJ62" i="59"/>
  <c r="BJ60" i="59"/>
  <c r="BJ58" i="59"/>
  <c r="BJ56" i="59"/>
  <c r="BJ54" i="59"/>
  <c r="BJ52" i="59"/>
  <c r="BJ50" i="59"/>
  <c r="BJ48" i="59"/>
  <c r="BJ46" i="59"/>
  <c r="BJ44" i="59"/>
  <c r="BH130" i="59"/>
  <c r="BH128" i="59"/>
  <c r="BH126" i="59"/>
  <c r="DI49" i="57" s="1"/>
  <c r="BH124" i="59"/>
  <c r="BH122" i="59"/>
  <c r="DI45" i="57" s="1"/>
  <c r="BH120" i="59"/>
  <c r="BH118" i="59"/>
  <c r="BH116" i="59"/>
  <c r="BH114" i="59"/>
  <c r="BH112" i="59"/>
  <c r="BH110" i="59"/>
  <c r="BH108" i="59"/>
  <c r="BH106" i="59"/>
  <c r="BH104" i="59"/>
  <c r="BH102" i="59"/>
  <c r="BH100" i="59"/>
  <c r="BH98" i="59"/>
  <c r="BH96" i="59"/>
  <c r="BH94" i="59"/>
  <c r="BH92" i="59"/>
  <c r="BH90" i="59"/>
  <c r="BH88" i="59"/>
  <c r="BH86" i="59"/>
  <c r="BH84" i="59"/>
  <c r="BH82" i="59"/>
  <c r="BH80" i="59"/>
  <c r="BH78" i="59"/>
  <c r="BH76" i="59"/>
  <c r="BH74" i="59"/>
  <c r="BH72" i="59"/>
  <c r="BH70" i="59"/>
  <c r="BH68" i="59"/>
  <c r="BH66" i="59"/>
  <c r="BH64" i="59"/>
  <c r="BH62" i="59"/>
  <c r="BH60" i="59"/>
  <c r="BH58" i="59"/>
  <c r="BH56" i="59"/>
  <c r="BH54" i="59"/>
  <c r="BH52" i="59"/>
  <c r="BH50" i="59"/>
  <c r="BH48" i="59"/>
  <c r="BH46" i="59"/>
  <c r="BH44" i="59"/>
  <c r="BF130" i="59"/>
  <c r="BF128" i="59"/>
  <c r="BF126" i="59"/>
  <c r="DH49" i="57" s="1"/>
  <c r="BF124" i="59"/>
  <c r="BF122" i="59"/>
  <c r="DH45" i="57" s="1"/>
  <c r="BF120" i="59"/>
  <c r="BF118" i="59"/>
  <c r="BF116" i="59"/>
  <c r="BF114" i="59"/>
  <c r="BF112" i="59"/>
  <c r="BF110" i="59"/>
  <c r="BF108" i="59"/>
  <c r="BF106" i="59"/>
  <c r="BF104" i="59"/>
  <c r="BF102" i="59"/>
  <c r="BF100" i="59"/>
  <c r="BF98" i="59"/>
  <c r="BF96" i="59"/>
  <c r="BF94" i="59"/>
  <c r="BF92" i="59"/>
  <c r="BF90" i="59"/>
  <c r="BF88" i="59"/>
  <c r="BF86" i="59"/>
  <c r="BF84" i="59"/>
  <c r="BF82" i="59"/>
  <c r="BF80" i="59"/>
  <c r="BF78" i="59"/>
  <c r="BF76" i="59"/>
  <c r="BF74" i="59"/>
  <c r="BF72" i="59"/>
  <c r="BF70" i="59"/>
  <c r="BF68" i="59"/>
  <c r="BF66" i="59"/>
  <c r="BF64" i="59"/>
  <c r="BF62" i="59"/>
  <c r="BF60" i="59"/>
  <c r="BF58" i="59"/>
  <c r="BF56" i="59"/>
  <c r="BF54" i="59"/>
  <c r="BF52" i="59"/>
  <c r="BF50" i="59"/>
  <c r="BF48" i="59"/>
  <c r="BF46" i="59"/>
  <c r="BF44" i="59"/>
  <c r="BD130" i="59"/>
  <c r="BD128" i="59"/>
  <c r="BD126" i="59"/>
  <c r="DG49" i="57" s="1"/>
  <c r="BD124" i="59"/>
  <c r="BD122" i="59"/>
  <c r="DG45" i="57" s="1"/>
  <c r="BD120" i="59"/>
  <c r="BD118" i="59"/>
  <c r="BD116" i="59"/>
  <c r="BD114" i="59"/>
  <c r="BD112" i="59"/>
  <c r="BD110" i="59"/>
  <c r="BD108" i="59"/>
  <c r="BD106" i="59"/>
  <c r="BD104" i="59"/>
  <c r="BD102" i="59"/>
  <c r="BD100" i="59"/>
  <c r="BD98" i="59"/>
  <c r="BD96" i="59"/>
  <c r="BD94" i="59"/>
  <c r="BD92" i="59"/>
  <c r="BD90" i="59"/>
  <c r="BD88" i="59"/>
  <c r="BD86" i="59"/>
  <c r="BD84" i="59"/>
  <c r="BD82" i="59"/>
  <c r="BD80" i="59"/>
  <c r="BD78" i="59"/>
  <c r="BD76" i="59"/>
  <c r="BD74" i="59"/>
  <c r="BD72" i="59"/>
  <c r="BD70" i="59"/>
  <c r="BD68" i="59"/>
  <c r="BD66" i="59"/>
  <c r="BD64" i="59"/>
  <c r="BD62" i="59"/>
  <c r="BD60" i="59"/>
  <c r="BD58" i="59"/>
  <c r="BD56" i="59"/>
  <c r="BD54" i="59"/>
  <c r="BD52" i="59"/>
  <c r="BD50" i="59"/>
  <c r="BD48" i="59"/>
  <c r="BD46" i="59"/>
  <c r="BD44" i="59"/>
  <c r="BB130" i="59"/>
  <c r="BB128" i="59"/>
  <c r="BB126" i="59"/>
  <c r="DF49" i="57" s="1"/>
  <c r="BB124" i="59"/>
  <c r="BB122" i="59"/>
  <c r="DF45" i="57" s="1"/>
  <c r="BB120" i="59"/>
  <c r="BB118" i="59"/>
  <c r="BB116" i="59"/>
  <c r="BB114" i="59"/>
  <c r="BB112" i="59"/>
  <c r="BB110" i="59"/>
  <c r="BB108" i="59"/>
  <c r="BB106" i="59"/>
  <c r="BB104" i="59"/>
  <c r="BB102" i="59"/>
  <c r="BB100" i="59"/>
  <c r="BB98" i="59"/>
  <c r="BB96" i="59"/>
  <c r="BB94" i="59"/>
  <c r="BB92" i="59"/>
  <c r="BB90" i="59"/>
  <c r="BB88" i="59"/>
  <c r="BB86" i="59"/>
  <c r="BB84" i="59"/>
  <c r="BB82" i="59"/>
  <c r="BB80" i="59"/>
  <c r="BB78" i="59"/>
  <c r="BB76" i="59"/>
  <c r="BB74" i="59"/>
  <c r="BB72" i="59"/>
  <c r="BB70" i="59"/>
  <c r="BB68" i="59"/>
  <c r="BB66" i="59"/>
  <c r="BB64" i="59"/>
  <c r="BB62" i="59"/>
  <c r="BB60" i="59"/>
  <c r="BB58" i="59"/>
  <c r="BB56" i="59"/>
  <c r="BB54" i="59"/>
  <c r="BB52" i="59"/>
  <c r="BB50" i="59"/>
  <c r="BB48" i="59"/>
  <c r="BB46" i="59"/>
  <c r="BB44" i="59"/>
  <c r="AZ130" i="59"/>
  <c r="AZ128" i="59"/>
  <c r="AZ126" i="59"/>
  <c r="DE49" i="57" s="1"/>
  <c r="AZ124" i="59"/>
  <c r="AZ122" i="59"/>
  <c r="DE45" i="57" s="1"/>
  <c r="AZ120" i="59"/>
  <c r="AZ118" i="59"/>
  <c r="AZ116" i="59"/>
  <c r="AZ114" i="59"/>
  <c r="AZ112" i="59"/>
  <c r="AZ110" i="59"/>
  <c r="AZ108" i="59"/>
  <c r="AZ106" i="59"/>
  <c r="AZ104" i="59"/>
  <c r="AZ102" i="59"/>
  <c r="AZ100" i="59"/>
  <c r="AZ98" i="59"/>
  <c r="AZ96" i="59"/>
  <c r="AZ94" i="59"/>
  <c r="AZ92" i="59"/>
  <c r="AZ90" i="59"/>
  <c r="AZ88" i="59"/>
  <c r="AZ86" i="59"/>
  <c r="AZ84" i="59"/>
  <c r="AZ82" i="59"/>
  <c r="AZ80" i="59"/>
  <c r="AZ78" i="59"/>
  <c r="AZ76" i="59"/>
  <c r="AZ74" i="59"/>
  <c r="AZ72" i="59"/>
  <c r="AZ70" i="59"/>
  <c r="AZ68" i="59"/>
  <c r="AZ66" i="59"/>
  <c r="AZ64" i="59"/>
  <c r="AZ62" i="59"/>
  <c r="AZ60" i="59"/>
  <c r="AZ58" i="59"/>
  <c r="AZ56" i="59"/>
  <c r="AZ54" i="59"/>
  <c r="AZ52" i="59"/>
  <c r="AZ50" i="59"/>
  <c r="AZ48" i="59"/>
  <c r="AZ46" i="59"/>
  <c r="AZ44" i="59"/>
  <c r="AX130" i="59"/>
  <c r="AX128" i="59"/>
  <c r="AX126" i="59"/>
  <c r="DD49" i="57" s="1"/>
  <c r="AX124" i="59"/>
  <c r="AX122" i="59"/>
  <c r="DD45" i="57" s="1"/>
  <c r="AX120" i="59"/>
  <c r="AX118" i="59"/>
  <c r="AX116" i="59"/>
  <c r="AX114" i="59"/>
  <c r="AX112" i="59"/>
  <c r="AX110" i="59"/>
  <c r="AX108" i="59"/>
  <c r="AX106" i="59"/>
  <c r="AX104" i="59"/>
  <c r="AX102" i="59"/>
  <c r="AX100" i="59"/>
  <c r="AX98" i="59"/>
  <c r="AX96" i="59"/>
  <c r="AX94" i="59"/>
  <c r="AX92" i="59"/>
  <c r="AX90" i="59"/>
  <c r="AX88" i="59"/>
  <c r="AX86" i="59"/>
  <c r="AX84" i="59"/>
  <c r="AX82" i="59"/>
  <c r="AX80" i="59"/>
  <c r="AX78" i="59"/>
  <c r="AX76" i="59"/>
  <c r="AX74" i="59"/>
  <c r="AX72" i="59"/>
  <c r="AX70" i="59"/>
  <c r="AX68" i="59"/>
  <c r="AX66" i="59"/>
  <c r="AX64" i="59"/>
  <c r="AX62" i="59"/>
  <c r="AX60" i="59"/>
  <c r="AX58" i="59"/>
  <c r="AX56" i="59"/>
  <c r="AX54" i="59"/>
  <c r="AX52" i="59"/>
  <c r="AX50" i="59"/>
  <c r="AX48" i="59"/>
  <c r="AX46" i="59"/>
  <c r="AX44" i="59"/>
  <c r="AV130" i="59"/>
  <c r="AV128" i="59"/>
  <c r="AV126" i="59"/>
  <c r="DC49" i="57" s="1"/>
  <c r="AV124" i="59"/>
  <c r="AV122" i="59"/>
  <c r="DC45" i="57" s="1"/>
  <c r="AV120" i="59"/>
  <c r="AV118" i="59"/>
  <c r="AV116" i="59"/>
  <c r="AV114" i="59"/>
  <c r="AV112" i="59"/>
  <c r="AV110" i="59"/>
  <c r="AV108" i="59"/>
  <c r="AV106" i="59"/>
  <c r="AV104" i="59"/>
  <c r="AV102" i="59"/>
  <c r="AV100" i="59"/>
  <c r="AV98" i="59"/>
  <c r="AV96" i="59"/>
  <c r="AV94" i="59"/>
  <c r="AV92" i="59"/>
  <c r="AV90" i="59"/>
  <c r="AV88" i="59"/>
  <c r="AV86" i="59"/>
  <c r="AV84" i="59"/>
  <c r="AV82" i="59"/>
  <c r="AV80" i="59"/>
  <c r="AV78" i="59"/>
  <c r="AV76" i="59"/>
  <c r="AV74" i="59"/>
  <c r="AV72" i="59"/>
  <c r="AV70" i="59"/>
  <c r="AV68" i="59"/>
  <c r="AV66" i="59"/>
  <c r="AV64" i="59"/>
  <c r="AV62" i="59"/>
  <c r="AV60" i="59"/>
  <c r="AV58" i="59"/>
  <c r="AV56" i="59"/>
  <c r="AV54" i="59"/>
  <c r="AV52" i="59"/>
  <c r="AV50" i="59"/>
  <c r="AV48" i="59"/>
  <c r="AV46" i="59"/>
  <c r="AV44" i="59"/>
  <c r="AT130" i="59"/>
  <c r="AT128" i="59"/>
  <c r="AT126" i="59"/>
  <c r="DB49" i="57" s="1"/>
  <c r="AT124" i="59"/>
  <c r="AT122" i="59"/>
  <c r="DB45" i="57" s="1"/>
  <c r="AT120" i="59"/>
  <c r="AT118" i="59"/>
  <c r="AT116" i="59"/>
  <c r="AT114" i="59"/>
  <c r="AT112" i="59"/>
  <c r="AT110" i="59"/>
  <c r="AT108" i="59"/>
  <c r="AT106" i="59"/>
  <c r="AT104" i="59"/>
  <c r="AT102" i="59"/>
  <c r="AT100" i="59"/>
  <c r="AT98" i="59"/>
  <c r="AT96" i="59"/>
  <c r="AT94" i="59"/>
  <c r="AT92" i="59"/>
  <c r="AT90" i="59"/>
  <c r="AT88" i="59"/>
  <c r="AT86" i="59"/>
  <c r="AT84" i="59"/>
  <c r="AT82" i="59"/>
  <c r="AT80" i="59"/>
  <c r="AT78" i="59"/>
  <c r="AT76" i="59"/>
  <c r="AT74" i="59"/>
  <c r="AT72" i="59"/>
  <c r="AT70" i="59"/>
  <c r="AT68" i="59"/>
  <c r="AT66" i="59"/>
  <c r="AT64" i="59"/>
  <c r="AT62" i="59"/>
  <c r="AT60" i="59"/>
  <c r="AT58" i="59"/>
  <c r="AT56" i="59"/>
  <c r="AT54" i="59"/>
  <c r="AT52" i="59"/>
  <c r="AT50" i="59"/>
  <c r="AT48" i="59"/>
  <c r="AT46" i="59"/>
  <c r="AT44" i="59"/>
  <c r="AR130" i="59"/>
  <c r="AR128" i="59"/>
  <c r="AR126" i="59"/>
  <c r="DA49" i="57" s="1"/>
  <c r="AR124" i="59"/>
  <c r="AR122" i="59"/>
  <c r="DA45" i="57" s="1"/>
  <c r="AR120" i="59"/>
  <c r="AR118" i="59"/>
  <c r="AR116" i="59"/>
  <c r="AR114" i="59"/>
  <c r="AR112" i="59"/>
  <c r="AR110" i="59"/>
  <c r="AR108" i="59"/>
  <c r="AR106" i="59"/>
  <c r="AR104" i="59"/>
  <c r="AR102" i="59"/>
  <c r="AR100" i="59"/>
  <c r="AR98" i="59"/>
  <c r="AR96" i="59"/>
  <c r="AR94" i="59"/>
  <c r="AR92" i="59"/>
  <c r="AR90" i="59"/>
  <c r="AR88" i="59"/>
  <c r="AR86" i="59"/>
  <c r="AR84" i="59"/>
  <c r="AR82" i="59"/>
  <c r="AR80" i="59"/>
  <c r="AR78" i="59"/>
  <c r="AR76" i="59"/>
  <c r="AR74" i="59"/>
  <c r="AR72" i="59"/>
  <c r="AR70" i="59"/>
  <c r="AR68" i="59"/>
  <c r="AR66" i="59"/>
  <c r="AR64" i="59"/>
  <c r="AR62" i="59"/>
  <c r="AR60" i="59"/>
  <c r="AR58" i="59"/>
  <c r="AR56" i="59"/>
  <c r="AR54" i="59"/>
  <c r="AR52" i="59"/>
  <c r="AR50" i="59"/>
  <c r="AR48" i="59"/>
  <c r="AR46" i="59"/>
  <c r="AR44" i="59"/>
  <c r="AP130" i="59"/>
  <c r="AP128" i="59"/>
  <c r="AP126" i="59"/>
  <c r="CZ49" i="57" s="1"/>
  <c r="AP124" i="59"/>
  <c r="AP122" i="59"/>
  <c r="CZ45" i="57" s="1"/>
  <c r="AP120" i="59"/>
  <c r="AP118" i="59"/>
  <c r="AP116" i="59"/>
  <c r="AP114" i="59"/>
  <c r="AP112" i="59"/>
  <c r="AP110" i="59"/>
  <c r="AP108" i="59"/>
  <c r="AP106" i="59"/>
  <c r="AP104" i="59"/>
  <c r="AP102" i="59"/>
  <c r="AP100" i="59"/>
  <c r="AP98" i="59"/>
  <c r="AP96" i="59"/>
  <c r="AP94" i="59"/>
  <c r="AP92" i="59"/>
  <c r="AP90" i="59"/>
  <c r="AP88" i="59"/>
  <c r="AP86" i="59"/>
  <c r="AP84" i="59"/>
  <c r="AP82" i="59"/>
  <c r="AP80" i="59"/>
  <c r="AP78" i="59"/>
  <c r="AP76" i="59"/>
  <c r="AP74" i="59"/>
  <c r="AP72" i="59"/>
  <c r="AP70" i="59"/>
  <c r="AP68" i="59"/>
  <c r="AP66" i="59"/>
  <c r="AP64" i="59"/>
  <c r="AP62" i="59"/>
  <c r="AP60" i="59"/>
  <c r="AP58" i="59"/>
  <c r="AP56" i="59"/>
  <c r="AP54" i="59"/>
  <c r="AP52" i="59"/>
  <c r="AP50" i="59"/>
  <c r="AP48" i="59"/>
  <c r="AP46" i="59"/>
  <c r="AP44" i="59"/>
  <c r="AN130" i="59"/>
  <c r="AN128" i="59"/>
  <c r="AN126" i="59"/>
  <c r="CY49" i="57" s="1"/>
  <c r="AN124" i="59"/>
  <c r="AN122" i="59"/>
  <c r="CY45" i="57" s="1"/>
  <c r="AN120" i="59"/>
  <c r="AN118" i="59"/>
  <c r="AN116" i="59"/>
  <c r="AN114" i="59"/>
  <c r="AN112" i="59"/>
  <c r="AN110" i="59"/>
  <c r="AN108" i="59"/>
  <c r="AN106" i="59"/>
  <c r="AN104" i="59"/>
  <c r="AN102" i="59"/>
  <c r="AN100" i="59"/>
  <c r="AN98" i="59"/>
  <c r="AN96" i="59"/>
  <c r="AN94" i="59"/>
  <c r="AN92" i="59"/>
  <c r="AN90" i="59"/>
  <c r="AN88" i="59"/>
  <c r="AN86" i="59"/>
  <c r="AN84" i="59"/>
  <c r="AN82" i="59"/>
  <c r="AN80" i="59"/>
  <c r="AN78" i="59"/>
  <c r="AN76" i="59"/>
  <c r="AN74" i="59"/>
  <c r="AN72" i="59"/>
  <c r="AN70" i="59"/>
  <c r="AN68" i="59"/>
  <c r="AN66" i="59"/>
  <c r="AN64" i="59"/>
  <c r="AN62" i="59"/>
  <c r="AN60" i="59"/>
  <c r="AN58" i="59"/>
  <c r="AN56" i="59"/>
  <c r="AN54" i="59"/>
  <c r="AN52" i="59"/>
  <c r="AN50" i="59"/>
  <c r="AN48" i="59"/>
  <c r="AN46" i="59"/>
  <c r="AN44" i="59"/>
  <c r="AL130" i="59"/>
  <c r="AL128" i="59"/>
  <c r="AL126" i="59"/>
  <c r="CX49" i="57" s="1"/>
  <c r="AL124" i="59"/>
  <c r="AL122" i="59"/>
  <c r="CX45" i="57" s="1"/>
  <c r="AL120" i="59"/>
  <c r="AL118" i="59"/>
  <c r="AL116" i="59"/>
  <c r="AL114" i="59"/>
  <c r="AL112" i="59"/>
  <c r="AL110" i="59"/>
  <c r="AL108" i="59"/>
  <c r="AL106" i="59"/>
  <c r="AL104" i="59"/>
  <c r="AL102" i="59"/>
  <c r="AL100" i="59"/>
  <c r="AL98" i="59"/>
  <c r="AL96" i="59"/>
  <c r="AL94" i="59"/>
  <c r="AL92" i="59"/>
  <c r="AL90" i="59"/>
  <c r="AL88" i="59"/>
  <c r="AL86" i="59"/>
  <c r="AL84" i="59"/>
  <c r="AL82" i="59"/>
  <c r="AL80" i="59"/>
  <c r="AL78" i="59"/>
  <c r="AL76" i="59"/>
  <c r="AL74" i="59"/>
  <c r="AL72" i="59"/>
  <c r="AL70" i="59"/>
  <c r="AL68" i="59"/>
  <c r="AL66" i="59"/>
  <c r="AL64" i="59"/>
  <c r="AL62" i="59"/>
  <c r="AL60" i="59"/>
  <c r="AL58" i="59"/>
  <c r="AL56" i="59"/>
  <c r="AL54" i="59"/>
  <c r="AL52" i="59"/>
  <c r="AL50" i="59"/>
  <c r="AL48" i="59"/>
  <c r="AL46" i="59"/>
  <c r="AL44" i="59"/>
  <c r="AJ130" i="59"/>
  <c r="AJ128" i="59"/>
  <c r="AJ126" i="59"/>
  <c r="CW49" i="57" s="1"/>
  <c r="AJ124" i="59"/>
  <c r="AJ122" i="59"/>
  <c r="CW45" i="57" s="1"/>
  <c r="AJ120" i="59"/>
  <c r="AJ118" i="59"/>
  <c r="AJ116" i="59"/>
  <c r="AJ114" i="59"/>
  <c r="AJ112" i="59"/>
  <c r="AJ110" i="59"/>
  <c r="AJ108" i="59"/>
  <c r="AJ106" i="59"/>
  <c r="AJ104" i="59"/>
  <c r="AJ102" i="59"/>
  <c r="AJ100" i="59"/>
  <c r="AJ98" i="59"/>
  <c r="AJ96" i="59"/>
  <c r="AJ94" i="59"/>
  <c r="AJ92" i="59"/>
  <c r="AJ90" i="59"/>
  <c r="AJ88" i="59"/>
  <c r="AJ86" i="59"/>
  <c r="AJ84" i="59"/>
  <c r="AJ82" i="59"/>
  <c r="AJ80" i="59"/>
  <c r="AJ78" i="59"/>
  <c r="AJ76" i="59"/>
  <c r="AJ74" i="59"/>
  <c r="AJ72" i="59"/>
  <c r="AJ70" i="59"/>
  <c r="AJ68" i="59"/>
  <c r="AJ66" i="59"/>
  <c r="AJ64" i="59"/>
  <c r="AJ62" i="59"/>
  <c r="AJ60" i="59"/>
  <c r="AJ58" i="59"/>
  <c r="AJ56" i="59"/>
  <c r="AJ54" i="59"/>
  <c r="AJ52" i="59"/>
  <c r="AJ50" i="59"/>
  <c r="AJ48" i="59"/>
  <c r="AJ46" i="59"/>
  <c r="AJ44" i="59"/>
  <c r="AH130" i="59"/>
  <c r="AH128" i="59"/>
  <c r="AH126" i="59"/>
  <c r="CV49" i="57" s="1"/>
  <c r="AH124" i="59"/>
  <c r="AH122" i="59"/>
  <c r="CV45" i="57" s="1"/>
  <c r="AH120" i="59"/>
  <c r="AH118" i="59"/>
  <c r="AH116" i="59"/>
  <c r="AH114" i="59"/>
  <c r="AH112" i="59"/>
  <c r="AH110" i="59"/>
  <c r="AH108" i="59"/>
  <c r="AH106" i="59"/>
  <c r="AH104" i="59"/>
  <c r="AH102" i="59"/>
  <c r="AH100" i="59"/>
  <c r="AH98" i="59"/>
  <c r="AH96" i="59"/>
  <c r="AH94" i="59"/>
  <c r="AH92" i="59"/>
  <c r="AH90" i="59"/>
  <c r="AH88" i="59"/>
  <c r="AH86" i="59"/>
  <c r="AH84" i="59"/>
  <c r="AH82" i="59"/>
  <c r="AH80" i="59"/>
  <c r="AH78" i="59"/>
  <c r="AH76" i="59"/>
  <c r="AH74" i="59"/>
  <c r="AH72" i="59"/>
  <c r="AH70" i="59"/>
  <c r="AH68" i="59"/>
  <c r="AH66" i="59"/>
  <c r="AH64" i="59"/>
  <c r="AH62" i="59"/>
  <c r="AH60" i="59"/>
  <c r="AH58" i="59"/>
  <c r="AH56" i="59"/>
  <c r="AH54" i="59"/>
  <c r="AH52" i="59"/>
  <c r="AH50" i="59"/>
  <c r="AH48" i="59"/>
  <c r="AH46" i="59"/>
  <c r="AH44" i="59"/>
  <c r="AF130" i="59"/>
  <c r="AF128" i="59"/>
  <c r="AF126" i="59"/>
  <c r="CU49" i="57" s="1"/>
  <c r="AF124" i="59"/>
  <c r="AF122" i="59"/>
  <c r="CU45" i="57" s="1"/>
  <c r="AF120" i="59"/>
  <c r="AF118" i="59"/>
  <c r="AF116" i="59"/>
  <c r="AF114" i="59"/>
  <c r="AF112" i="59"/>
  <c r="AF110" i="59"/>
  <c r="AF108" i="59"/>
  <c r="AF106" i="59"/>
  <c r="AF104" i="59"/>
  <c r="AF102" i="59"/>
  <c r="AF100" i="59"/>
  <c r="AF98" i="59"/>
  <c r="AF96" i="59"/>
  <c r="AF94" i="59"/>
  <c r="AF92" i="59"/>
  <c r="AF90" i="59"/>
  <c r="AF88" i="59"/>
  <c r="AF86" i="59"/>
  <c r="AF84" i="59"/>
  <c r="AF82" i="59"/>
  <c r="AF80" i="59"/>
  <c r="AF78" i="59"/>
  <c r="AF76" i="59"/>
  <c r="AF74" i="59"/>
  <c r="AF72" i="59"/>
  <c r="AF70" i="59"/>
  <c r="AF68" i="59"/>
  <c r="AF66" i="59"/>
  <c r="AF64" i="59"/>
  <c r="AF62" i="59"/>
  <c r="AF60" i="59"/>
  <c r="AF58" i="59"/>
  <c r="AF56" i="59"/>
  <c r="AF54" i="59"/>
  <c r="AF52" i="59"/>
  <c r="AF50" i="59"/>
  <c r="AF48" i="59"/>
  <c r="AF46" i="59"/>
  <c r="AF44" i="59"/>
  <c r="AD130" i="59"/>
  <c r="AD128" i="59"/>
  <c r="AD126" i="59"/>
  <c r="CT49" i="57" s="1"/>
  <c r="AD124" i="59"/>
  <c r="AD122" i="59"/>
  <c r="CT45" i="57" s="1"/>
  <c r="AD120" i="59"/>
  <c r="AD118" i="59"/>
  <c r="AD116" i="59"/>
  <c r="AD114" i="59"/>
  <c r="AD112" i="59"/>
  <c r="AD110" i="59"/>
  <c r="AD108" i="59"/>
  <c r="AD106" i="59"/>
  <c r="AD104" i="59"/>
  <c r="AD102" i="59"/>
  <c r="AD100" i="59"/>
  <c r="AD98" i="59"/>
  <c r="AD96" i="59"/>
  <c r="AD94" i="59"/>
  <c r="AD92" i="59"/>
  <c r="AD90" i="59"/>
  <c r="AD88" i="59"/>
  <c r="AD86" i="59"/>
  <c r="AD84" i="59"/>
  <c r="AD82" i="59"/>
  <c r="AD80" i="59"/>
  <c r="AD78" i="59"/>
  <c r="AD76" i="59"/>
  <c r="AD74" i="59"/>
  <c r="AD72" i="59"/>
  <c r="AD70" i="59"/>
  <c r="AD68" i="59"/>
  <c r="AD66" i="59"/>
  <c r="AD64" i="59"/>
  <c r="AD62" i="59"/>
  <c r="AD60" i="59"/>
  <c r="AD58" i="59"/>
  <c r="AD56" i="59"/>
  <c r="AD54" i="59"/>
  <c r="AD52" i="59"/>
  <c r="AD50" i="59"/>
  <c r="AD48" i="59"/>
  <c r="AD46" i="59"/>
  <c r="AD44" i="59"/>
  <c r="AB130" i="59"/>
  <c r="AB128" i="59"/>
  <c r="AB126" i="59"/>
  <c r="CS49" i="57" s="1"/>
  <c r="AB124" i="59"/>
  <c r="AB122" i="59"/>
  <c r="CS45" i="57" s="1"/>
  <c r="AB120" i="59"/>
  <c r="AB118" i="59"/>
  <c r="AB116" i="59"/>
  <c r="AB114" i="59"/>
  <c r="AB112" i="59"/>
  <c r="AB110" i="59"/>
  <c r="AB108" i="59"/>
  <c r="AB106" i="59"/>
  <c r="AB104" i="59"/>
  <c r="AB102" i="59"/>
  <c r="AB100" i="59"/>
  <c r="AB98" i="59"/>
  <c r="AB96" i="59"/>
  <c r="AB94" i="59"/>
  <c r="AB92" i="59"/>
  <c r="AB90" i="59"/>
  <c r="AB88" i="59"/>
  <c r="AB86" i="59"/>
  <c r="AB84" i="59"/>
  <c r="AB82" i="59"/>
  <c r="AB80" i="59"/>
  <c r="AB78" i="59"/>
  <c r="AB76" i="59"/>
  <c r="AB74" i="59"/>
  <c r="AB72" i="59"/>
  <c r="AB70" i="59"/>
  <c r="AB68" i="59"/>
  <c r="AB66" i="59"/>
  <c r="AB64" i="59"/>
  <c r="AB62" i="59"/>
  <c r="AB60" i="59"/>
  <c r="AB58" i="59"/>
  <c r="AB56" i="59"/>
  <c r="AB54" i="59"/>
  <c r="AB52" i="59"/>
  <c r="AB50" i="59"/>
  <c r="AB48" i="59"/>
  <c r="AB46" i="59"/>
  <c r="AB44" i="59"/>
  <c r="Z130" i="59"/>
  <c r="Z128" i="59"/>
  <c r="Z126" i="59"/>
  <c r="CR49" i="57" s="1"/>
  <c r="Z124" i="59"/>
  <c r="Z122" i="59"/>
  <c r="CR45" i="57" s="1"/>
  <c r="Z120" i="59"/>
  <c r="Z118" i="59"/>
  <c r="Z116" i="59"/>
  <c r="Z114" i="59"/>
  <c r="Z112" i="59"/>
  <c r="Z110" i="59"/>
  <c r="Z108" i="59"/>
  <c r="Z106" i="59"/>
  <c r="Z104" i="59"/>
  <c r="Z102" i="59"/>
  <c r="Z100" i="59"/>
  <c r="Z98" i="59"/>
  <c r="Z96" i="59"/>
  <c r="Z94" i="59"/>
  <c r="Z92" i="59"/>
  <c r="Z90" i="59"/>
  <c r="Z88" i="59"/>
  <c r="Z86" i="59"/>
  <c r="Z84" i="59"/>
  <c r="Z82" i="59"/>
  <c r="Z80" i="59"/>
  <c r="Z78" i="59"/>
  <c r="Z76" i="59"/>
  <c r="Z74" i="59"/>
  <c r="Z72" i="59"/>
  <c r="Z70" i="59"/>
  <c r="Z68" i="59"/>
  <c r="Z66" i="59"/>
  <c r="Z64" i="59"/>
  <c r="Z62" i="59"/>
  <c r="Z60" i="59"/>
  <c r="Z58" i="59"/>
  <c r="Z56" i="59"/>
  <c r="Z54" i="59"/>
  <c r="Z52" i="59"/>
  <c r="Z50" i="59"/>
  <c r="Z48" i="59"/>
  <c r="Z46" i="59"/>
  <c r="Z44" i="59"/>
  <c r="X130" i="59"/>
  <c r="X128" i="59"/>
  <c r="X126" i="59"/>
  <c r="CQ49" i="57" s="1"/>
  <c r="X124" i="59"/>
  <c r="X122" i="59"/>
  <c r="CQ45" i="57" s="1"/>
  <c r="X120" i="59"/>
  <c r="X118" i="59"/>
  <c r="X116" i="59"/>
  <c r="X114" i="59"/>
  <c r="X112" i="59"/>
  <c r="X110" i="59"/>
  <c r="X108" i="59"/>
  <c r="X106" i="59"/>
  <c r="X104" i="59"/>
  <c r="X102" i="59"/>
  <c r="X100" i="59"/>
  <c r="X98" i="59"/>
  <c r="X96" i="59"/>
  <c r="X94" i="59"/>
  <c r="X92" i="59"/>
  <c r="X90" i="59"/>
  <c r="X88" i="59"/>
  <c r="X86" i="59"/>
  <c r="X84" i="59"/>
  <c r="X82" i="59"/>
  <c r="X80" i="59"/>
  <c r="X78" i="59"/>
  <c r="X76" i="59"/>
  <c r="X74" i="59"/>
  <c r="X72" i="59"/>
  <c r="X70" i="59"/>
  <c r="X68" i="59"/>
  <c r="X66" i="59"/>
  <c r="X64" i="59"/>
  <c r="X62" i="59"/>
  <c r="X60" i="59"/>
  <c r="X58" i="59"/>
  <c r="X56" i="59"/>
  <c r="X54" i="59"/>
  <c r="X52" i="59"/>
  <c r="X50" i="59"/>
  <c r="X48" i="59"/>
  <c r="X46" i="59"/>
  <c r="X44" i="59"/>
  <c r="V130" i="59"/>
  <c r="V128" i="59"/>
  <c r="V126" i="59"/>
  <c r="CP49" i="57" s="1"/>
  <c r="V124" i="59"/>
  <c r="V122" i="59"/>
  <c r="CP45" i="57" s="1"/>
  <c r="V120" i="59"/>
  <c r="V118" i="59"/>
  <c r="V116" i="59"/>
  <c r="V114" i="59"/>
  <c r="V112" i="59"/>
  <c r="V110" i="59"/>
  <c r="V108" i="59"/>
  <c r="V106" i="59"/>
  <c r="V104" i="59"/>
  <c r="V102" i="59"/>
  <c r="V100" i="59"/>
  <c r="V98" i="59"/>
  <c r="V96" i="59"/>
  <c r="V94" i="59"/>
  <c r="V92" i="59"/>
  <c r="V90" i="59"/>
  <c r="V88" i="59"/>
  <c r="V86" i="59"/>
  <c r="V84" i="59"/>
  <c r="V82" i="59"/>
  <c r="V80" i="59"/>
  <c r="V78" i="59"/>
  <c r="V76" i="59"/>
  <c r="V74" i="59"/>
  <c r="V72" i="59"/>
  <c r="V70" i="59"/>
  <c r="V68" i="59"/>
  <c r="V66" i="59"/>
  <c r="V64" i="59"/>
  <c r="V62" i="59"/>
  <c r="V60" i="59"/>
  <c r="V58" i="59"/>
  <c r="V56" i="59"/>
  <c r="V54" i="59"/>
  <c r="V52" i="59"/>
  <c r="V50" i="59"/>
  <c r="V48" i="59"/>
  <c r="V46" i="59"/>
  <c r="V44" i="59"/>
  <c r="T130" i="59"/>
  <c r="T128" i="59"/>
  <c r="T126" i="59"/>
  <c r="CO49" i="57" s="1"/>
  <c r="T124" i="59"/>
  <c r="T122" i="59"/>
  <c r="CO45" i="57" s="1"/>
  <c r="T120" i="59"/>
  <c r="T118" i="59"/>
  <c r="T116" i="59"/>
  <c r="T114" i="59"/>
  <c r="T112" i="59"/>
  <c r="T110" i="59"/>
  <c r="T108" i="59"/>
  <c r="T106" i="59"/>
  <c r="T104" i="59"/>
  <c r="T102" i="59"/>
  <c r="T100" i="59"/>
  <c r="T98" i="59"/>
  <c r="T96" i="59"/>
  <c r="T94" i="59"/>
  <c r="T92" i="59"/>
  <c r="T90" i="59"/>
  <c r="T88" i="59"/>
  <c r="T86" i="59"/>
  <c r="T84" i="59"/>
  <c r="T82" i="59"/>
  <c r="T80" i="59"/>
  <c r="T78" i="59"/>
  <c r="T76" i="59"/>
  <c r="T74" i="59"/>
  <c r="T72" i="59"/>
  <c r="T70" i="59"/>
  <c r="T68" i="59"/>
  <c r="T66" i="59"/>
  <c r="T64" i="59"/>
  <c r="T62" i="59"/>
  <c r="T60" i="59"/>
  <c r="T58" i="59"/>
  <c r="T56" i="59"/>
  <c r="T54" i="59"/>
  <c r="T52" i="59"/>
  <c r="T50" i="59"/>
  <c r="T48" i="59"/>
  <c r="T46" i="59"/>
  <c r="T44" i="59"/>
  <c r="R130" i="59"/>
  <c r="R128" i="59"/>
  <c r="R126" i="59"/>
  <c r="CN49" i="57" s="1"/>
  <c r="R124" i="59"/>
  <c r="R122" i="59"/>
  <c r="CN45" i="57" s="1"/>
  <c r="R120" i="59"/>
  <c r="R118" i="59"/>
  <c r="R116" i="59"/>
  <c r="R114" i="59"/>
  <c r="R112" i="59"/>
  <c r="R110" i="59"/>
  <c r="R108" i="59"/>
  <c r="R106" i="59"/>
  <c r="R104" i="59"/>
  <c r="R102" i="59"/>
  <c r="R100" i="59"/>
  <c r="R98" i="59"/>
  <c r="R96" i="59"/>
  <c r="R94" i="59"/>
  <c r="R92" i="59"/>
  <c r="R90" i="59"/>
  <c r="R88" i="59"/>
  <c r="R86" i="59"/>
  <c r="R84" i="59"/>
  <c r="R82" i="59"/>
  <c r="R80" i="59"/>
  <c r="R78" i="59"/>
  <c r="R76" i="59"/>
  <c r="R74" i="59"/>
  <c r="R72" i="59"/>
  <c r="R70" i="59"/>
  <c r="R68" i="59"/>
  <c r="R66" i="59"/>
  <c r="R64" i="59"/>
  <c r="R62" i="59"/>
  <c r="R60" i="59"/>
  <c r="R58" i="59"/>
  <c r="R56" i="59"/>
  <c r="R54" i="59"/>
  <c r="R52" i="59"/>
  <c r="R50" i="59"/>
  <c r="R48" i="59"/>
  <c r="R46" i="59"/>
  <c r="R44" i="59"/>
  <c r="P130" i="59"/>
  <c r="P128" i="59"/>
  <c r="P126" i="59"/>
  <c r="CM49" i="57" s="1"/>
  <c r="P124" i="59"/>
  <c r="P122" i="59"/>
  <c r="CM45" i="57" s="1"/>
  <c r="P120" i="59"/>
  <c r="P118" i="59"/>
  <c r="P116" i="59"/>
  <c r="P114" i="59"/>
  <c r="P112" i="59"/>
  <c r="P110" i="59"/>
  <c r="P108" i="59"/>
  <c r="P106" i="59"/>
  <c r="P104" i="59"/>
  <c r="P102" i="59"/>
  <c r="P100" i="59"/>
  <c r="P98" i="59"/>
  <c r="P96" i="59"/>
  <c r="P94" i="59"/>
  <c r="P92" i="59"/>
  <c r="P90" i="59"/>
  <c r="P88" i="59"/>
  <c r="P86" i="59"/>
  <c r="P84" i="59"/>
  <c r="P82" i="59"/>
  <c r="P80" i="59"/>
  <c r="P78" i="59"/>
  <c r="P76" i="59"/>
  <c r="P74" i="59"/>
  <c r="P72" i="59"/>
  <c r="P70" i="59"/>
  <c r="P68" i="59"/>
  <c r="P66" i="59"/>
  <c r="P64" i="59"/>
  <c r="P62" i="59"/>
  <c r="P60" i="59"/>
  <c r="P58" i="59"/>
  <c r="P56" i="59"/>
  <c r="P54" i="59"/>
  <c r="P52" i="59"/>
  <c r="P50" i="59"/>
  <c r="P48" i="59"/>
  <c r="P46" i="59"/>
  <c r="P44" i="59"/>
  <c r="N130" i="59"/>
  <c r="N128" i="59"/>
  <c r="N126" i="59"/>
  <c r="CL49" i="57" s="1"/>
  <c r="N124" i="59"/>
  <c r="N122" i="59"/>
  <c r="CL45" i="57" s="1"/>
  <c r="N120" i="59"/>
  <c r="N118" i="59"/>
  <c r="N116" i="59"/>
  <c r="N114" i="59"/>
  <c r="N112" i="59"/>
  <c r="N110" i="59"/>
  <c r="N108" i="59"/>
  <c r="N106" i="59"/>
  <c r="N104" i="59"/>
  <c r="N102" i="59"/>
  <c r="N100" i="59"/>
  <c r="N98" i="59"/>
  <c r="N96" i="59"/>
  <c r="N94" i="59"/>
  <c r="N92" i="59"/>
  <c r="N90" i="59"/>
  <c r="N88" i="59"/>
  <c r="N86" i="59"/>
  <c r="N84" i="59"/>
  <c r="N82" i="59"/>
  <c r="N80" i="59"/>
  <c r="N78" i="59"/>
  <c r="N76" i="59"/>
  <c r="N74" i="59"/>
  <c r="N72" i="59"/>
  <c r="N70" i="59"/>
  <c r="N68" i="59"/>
  <c r="N66" i="59"/>
  <c r="N64" i="59"/>
  <c r="N62" i="59"/>
  <c r="N60" i="59"/>
  <c r="N58" i="59"/>
  <c r="N56" i="59"/>
  <c r="N54" i="59"/>
  <c r="N52" i="59"/>
  <c r="N50" i="59"/>
  <c r="N48" i="59"/>
  <c r="N46" i="59"/>
  <c r="N44" i="59"/>
  <c r="L130" i="59"/>
  <c r="L128" i="59"/>
  <c r="L126" i="59"/>
  <c r="CK49" i="57" s="1"/>
  <c r="L124" i="59"/>
  <c r="L122" i="59"/>
  <c r="CK45" i="57" s="1"/>
  <c r="L120" i="59"/>
  <c r="L118" i="59"/>
  <c r="L116" i="59"/>
  <c r="L114" i="59"/>
  <c r="L112" i="59"/>
  <c r="L110" i="59"/>
  <c r="L108" i="59"/>
  <c r="L106" i="59"/>
  <c r="L104" i="59"/>
  <c r="L102" i="59"/>
  <c r="L100" i="59"/>
  <c r="L98" i="59"/>
  <c r="L96" i="59"/>
  <c r="L94" i="59"/>
  <c r="L92" i="59"/>
  <c r="L90" i="59"/>
  <c r="L88" i="59"/>
  <c r="L86" i="59"/>
  <c r="L84" i="59"/>
  <c r="L82" i="59"/>
  <c r="L80" i="59"/>
  <c r="L78" i="59"/>
  <c r="L76" i="59"/>
  <c r="L74" i="59"/>
  <c r="L72" i="59"/>
  <c r="L70" i="59"/>
  <c r="L68" i="59"/>
  <c r="L66" i="59"/>
  <c r="L64" i="59"/>
  <c r="L62" i="59"/>
  <c r="L60" i="59"/>
  <c r="L58" i="59"/>
  <c r="L56" i="59"/>
  <c r="L54" i="59"/>
  <c r="L52" i="59"/>
  <c r="L50" i="59"/>
  <c r="L48" i="59"/>
  <c r="L46" i="59"/>
  <c r="L44" i="59"/>
  <c r="J130" i="59"/>
  <c r="J128" i="59"/>
  <c r="J126" i="59"/>
  <c r="CJ49" i="57" s="1"/>
  <c r="J124" i="59"/>
  <c r="J122" i="59"/>
  <c r="CJ45" i="57" s="1"/>
  <c r="J120" i="59"/>
  <c r="J118" i="59"/>
  <c r="J116" i="59"/>
  <c r="J114" i="59"/>
  <c r="J112" i="59"/>
  <c r="J110" i="59"/>
  <c r="J108" i="59"/>
  <c r="J106" i="59"/>
  <c r="J104" i="59"/>
  <c r="J102" i="59"/>
  <c r="J100" i="59"/>
  <c r="J98" i="59"/>
  <c r="J96" i="59"/>
  <c r="J94" i="59"/>
  <c r="J92" i="59"/>
  <c r="J90" i="59"/>
  <c r="J88" i="59"/>
  <c r="J86" i="59"/>
  <c r="J84" i="59"/>
  <c r="J82" i="59"/>
  <c r="J80" i="59"/>
  <c r="J78" i="59"/>
  <c r="J76" i="59"/>
  <c r="J74" i="59"/>
  <c r="J72" i="59"/>
  <c r="J70" i="59"/>
  <c r="J68" i="59"/>
  <c r="J66" i="59"/>
  <c r="J64" i="59"/>
  <c r="J62" i="59"/>
  <c r="J60" i="59"/>
  <c r="J58" i="59"/>
  <c r="J56" i="59"/>
  <c r="J54" i="59"/>
  <c r="J52" i="59"/>
  <c r="J50" i="59"/>
  <c r="J48" i="59"/>
  <c r="J46" i="59"/>
  <c r="J44" i="59"/>
  <c r="H130" i="59"/>
  <c r="H128" i="59"/>
  <c r="H126" i="59"/>
  <c r="CI49" i="57" s="1"/>
  <c r="H124" i="59"/>
  <c r="H122" i="59"/>
  <c r="CI45" i="57" s="1"/>
  <c r="H120" i="59"/>
  <c r="H118" i="59"/>
  <c r="H116" i="59"/>
  <c r="H114" i="59"/>
  <c r="H112" i="59"/>
  <c r="H110" i="59"/>
  <c r="H108" i="59"/>
  <c r="H106" i="59"/>
  <c r="H104" i="59"/>
  <c r="H102" i="59"/>
  <c r="H100" i="59"/>
  <c r="H98" i="59"/>
  <c r="H96" i="59"/>
  <c r="H94" i="59"/>
  <c r="H92" i="59"/>
  <c r="H90" i="59"/>
  <c r="H88" i="59"/>
  <c r="H86" i="59"/>
  <c r="H84" i="59"/>
  <c r="H82" i="59"/>
  <c r="H80" i="59"/>
  <c r="H78" i="59"/>
  <c r="H76" i="59"/>
  <c r="H74" i="59"/>
  <c r="H72" i="59"/>
  <c r="H70" i="59"/>
  <c r="H68" i="59"/>
  <c r="H66" i="59"/>
  <c r="H64" i="59"/>
  <c r="H62" i="59"/>
  <c r="H60" i="59"/>
  <c r="H58" i="59"/>
  <c r="H56" i="59"/>
  <c r="H54" i="59"/>
  <c r="H52" i="59"/>
  <c r="H50" i="59"/>
  <c r="H48" i="59"/>
  <c r="H46" i="59"/>
  <c r="H44" i="59"/>
  <c r="F130" i="59"/>
  <c r="F128" i="59"/>
  <c r="F126" i="59"/>
  <c r="CH49" i="57" s="1"/>
  <c r="F124" i="59"/>
  <c r="F122" i="59"/>
  <c r="CH45" i="57" s="1"/>
  <c r="F120" i="59"/>
  <c r="F118" i="59"/>
  <c r="F116" i="59"/>
  <c r="F114" i="59"/>
  <c r="F112" i="59"/>
  <c r="F110" i="59"/>
  <c r="F108" i="59"/>
  <c r="F106" i="59"/>
  <c r="F104" i="59"/>
  <c r="F102" i="59"/>
  <c r="F100" i="59"/>
  <c r="F98" i="59"/>
  <c r="F96" i="59"/>
  <c r="F94" i="59"/>
  <c r="F92" i="59"/>
  <c r="F90" i="59"/>
  <c r="F88" i="59"/>
  <c r="F86" i="59"/>
  <c r="F84" i="59"/>
  <c r="F82" i="59"/>
  <c r="F80" i="59"/>
  <c r="F78" i="59"/>
  <c r="F76" i="59"/>
  <c r="F74" i="59"/>
  <c r="F72" i="59"/>
  <c r="F70" i="59"/>
  <c r="F68" i="59"/>
  <c r="F66" i="59"/>
  <c r="F64" i="59"/>
  <c r="F62" i="59"/>
  <c r="F60" i="59"/>
  <c r="F58" i="59"/>
  <c r="F56" i="59"/>
  <c r="F54" i="59"/>
  <c r="F52" i="59"/>
  <c r="F50" i="59"/>
  <c r="F48" i="59"/>
  <c r="F46" i="59"/>
  <c r="F44" i="59"/>
  <c r="E130" i="59"/>
  <c r="E128" i="59"/>
  <c r="E126" i="59"/>
  <c r="E124" i="59"/>
  <c r="E122" i="59"/>
  <c r="E120" i="59"/>
  <c r="E118" i="59"/>
  <c r="E116" i="59"/>
  <c r="E114" i="59"/>
  <c r="E112" i="59"/>
  <c r="E110" i="59"/>
  <c r="E108" i="59"/>
  <c r="E106" i="59"/>
  <c r="E104" i="59"/>
  <c r="E102" i="59"/>
  <c r="E100" i="59"/>
  <c r="E98" i="59"/>
  <c r="E96" i="59"/>
  <c r="E94" i="59"/>
  <c r="E92" i="59"/>
  <c r="E90" i="59"/>
  <c r="E88" i="59"/>
  <c r="E86" i="59"/>
  <c r="E84" i="59"/>
  <c r="E82" i="59"/>
  <c r="E80" i="59"/>
  <c r="E78" i="59"/>
  <c r="E76" i="59"/>
  <c r="E74" i="59"/>
  <c r="E72" i="59"/>
  <c r="E70" i="59"/>
  <c r="E68" i="59"/>
  <c r="E66" i="59"/>
  <c r="E64" i="59"/>
  <c r="E62" i="59"/>
  <c r="E60" i="59"/>
  <c r="E58" i="59"/>
  <c r="E56" i="59"/>
  <c r="E54" i="59"/>
  <c r="E52" i="59"/>
  <c r="E50" i="59"/>
  <c r="E48" i="59"/>
  <c r="E46" i="59"/>
  <c r="E44" i="59"/>
  <c r="BX47" i="57" l="1"/>
  <c r="BX46" i="57"/>
  <c r="BX45" i="57"/>
  <c r="BX48" i="57"/>
  <c r="BT49" i="57"/>
  <c r="CH48" i="57"/>
  <c r="CK48" i="57"/>
  <c r="CO48" i="57"/>
  <c r="CQ48" i="57"/>
  <c r="CW48" i="57"/>
  <c r="CX48" i="57"/>
  <c r="CY48" i="57"/>
  <c r="CZ48" i="57"/>
  <c r="DB48" i="57"/>
  <c r="DD48" i="57"/>
  <c r="DE48" i="57"/>
  <c r="DH48" i="57"/>
  <c r="DI48" i="57"/>
  <c r="DJ48" i="57"/>
  <c r="DO48" i="57"/>
  <c r="DQ48" i="57"/>
  <c r="DS48" i="57"/>
  <c r="CI48" i="57"/>
  <c r="CJ48" i="57"/>
  <c r="CL48" i="57"/>
  <c r="CM48" i="57"/>
  <c r="CN48" i="57"/>
  <c r="CP48" i="57"/>
  <c r="CR48" i="57"/>
  <c r="CS48" i="57"/>
  <c r="CT48" i="57"/>
  <c r="CU48" i="57"/>
  <c r="CV48" i="57"/>
  <c r="DA48" i="57"/>
  <c r="DC48" i="57"/>
  <c r="DF48" i="57"/>
  <c r="DG48" i="57"/>
  <c r="DK48" i="57"/>
  <c r="DL48" i="57"/>
  <c r="DM48" i="57"/>
  <c r="DN48" i="57"/>
  <c r="DP48" i="57"/>
  <c r="DR48" i="57"/>
  <c r="DT48" i="57"/>
  <c r="DU48" i="57"/>
  <c r="DV48" i="57"/>
  <c r="CH47" i="57"/>
  <c r="CH46" i="57"/>
  <c r="CI46" i="57"/>
  <c r="CI47" i="57"/>
  <c r="CJ46" i="57"/>
  <c r="CJ47" i="57"/>
  <c r="CK46" i="57"/>
  <c r="CK47" i="57"/>
  <c r="CL47" i="57"/>
  <c r="CL46" i="57"/>
  <c r="CM46" i="57"/>
  <c r="CM47" i="57"/>
  <c r="CN46" i="57"/>
  <c r="CN47" i="57"/>
  <c r="CO46" i="57"/>
  <c r="CO47" i="57"/>
  <c r="CP47" i="57"/>
  <c r="CP46" i="57"/>
  <c r="CQ46" i="57"/>
  <c r="CQ47" i="57"/>
  <c r="CR46" i="57"/>
  <c r="CR47" i="57"/>
  <c r="CS46" i="57"/>
  <c r="CS47" i="57"/>
  <c r="CT47" i="57"/>
  <c r="CT46" i="57"/>
  <c r="CU46" i="57"/>
  <c r="CU47" i="57"/>
  <c r="CV46" i="57"/>
  <c r="CV47" i="57"/>
  <c r="CW46" i="57"/>
  <c r="CW47" i="57"/>
  <c r="CX47" i="57"/>
  <c r="CX46" i="57"/>
  <c r="CY46" i="57"/>
  <c r="CY47" i="57"/>
  <c r="CZ46" i="57"/>
  <c r="CZ47" i="57"/>
  <c r="DA46" i="57"/>
  <c r="DA47" i="57"/>
  <c r="DB47" i="57"/>
  <c r="DB46" i="57"/>
  <c r="DC46" i="57"/>
  <c r="DC47" i="57"/>
  <c r="DD46" i="57"/>
  <c r="DD47" i="57"/>
  <c r="DE46" i="57"/>
  <c r="DE47" i="57"/>
  <c r="DF47" i="57"/>
  <c r="DF46" i="57"/>
  <c r="DG46" i="57"/>
  <c r="DG47" i="57"/>
  <c r="DH46" i="57"/>
  <c r="DH47" i="57"/>
  <c r="DI46" i="57"/>
  <c r="DI47" i="57"/>
  <c r="DJ47" i="57"/>
  <c r="DJ46" i="57"/>
  <c r="DK46" i="57"/>
  <c r="DK47" i="57"/>
  <c r="DL46" i="57"/>
  <c r="DL47" i="57"/>
  <c r="DM46" i="57"/>
  <c r="DM47" i="57"/>
  <c r="DN47" i="57"/>
  <c r="DN46" i="57"/>
  <c r="DO46" i="57"/>
  <c r="DO47" i="57"/>
  <c r="DP46" i="57"/>
  <c r="DP47" i="57"/>
  <c r="DQ46" i="57"/>
  <c r="DQ47" i="57"/>
  <c r="DR47" i="57"/>
  <c r="DR46" i="57"/>
  <c r="DS46" i="57"/>
  <c r="DS47" i="57"/>
  <c r="DT46" i="57"/>
  <c r="DT47" i="57"/>
  <c r="DU46" i="57"/>
  <c r="DU47" i="57"/>
  <c r="DV47" i="57"/>
  <c r="DV46" i="57"/>
  <c r="BN44" i="57" l="1"/>
  <c r="BN45" i="57"/>
  <c r="BN46" i="57"/>
  <c r="BN47" i="57"/>
  <c r="BN48" i="57"/>
  <c r="BL45" i="57"/>
  <c r="BT45" i="57" s="1"/>
  <c r="BL47" i="57"/>
  <c r="BT47" i="57" s="1"/>
  <c r="BL46" i="57"/>
  <c r="BT46" i="57" s="1"/>
  <c r="BL48" i="57"/>
  <c r="BT48" i="57" s="1"/>
  <c r="BS1" i="57"/>
  <c r="CE46" i="57" s="1"/>
  <c r="I5" i="9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CD45" i="57" l="1"/>
  <c r="CD48" i="57"/>
  <c r="CF48" i="57"/>
  <c r="CE47" i="57"/>
  <c r="CD46" i="57"/>
  <c r="CB46" i="57" s="1"/>
  <c r="CC46" i="57" s="1"/>
  <c r="CE48" i="57"/>
  <c r="CA60" i="57"/>
  <c r="CA57" i="57"/>
  <c r="CA54" i="57"/>
  <c r="CA51" i="57"/>
  <c r="CD49" i="57"/>
  <c r="CE49" i="57"/>
  <c r="CF49" i="57"/>
  <c r="CG49" i="57"/>
  <c r="CF47" i="57"/>
  <c r="CG46" i="57"/>
  <c r="CD47" i="57"/>
  <c r="CF46" i="57"/>
  <c r="CF45" i="57"/>
  <c r="CG47" i="57"/>
  <c r="CG45" i="57"/>
  <c r="CG48" i="57"/>
  <c r="CE45" i="57"/>
  <c r="CB54" i="57"/>
  <c r="CB51" i="57"/>
  <c r="CB58" i="57"/>
  <c r="CB57" i="57"/>
  <c r="CB61" i="57"/>
  <c r="CB55" i="57"/>
  <c r="CB52" i="57"/>
  <c r="CB60" i="57"/>
  <c r="BO49" i="57"/>
  <c r="BP49" i="57"/>
  <c r="BO45" i="57"/>
  <c r="BO47" i="57"/>
  <c r="BO46" i="57"/>
  <c r="BO48" i="57"/>
  <c r="BP45" i="57"/>
  <c r="BP48" i="57"/>
  <c r="BP47" i="57"/>
  <c r="BP46" i="57"/>
  <c r="CB49" i="57" l="1"/>
  <c r="CC49" i="57" s="1"/>
  <c r="CB48" i="57"/>
  <c r="CC48" i="57" s="1"/>
  <c r="CB47" i="57"/>
  <c r="CC47" i="57" s="1"/>
  <c r="CB45" i="57"/>
  <c r="CC45" i="57" s="1"/>
  <c r="CE54" i="57"/>
  <c r="BQ49" i="57"/>
  <c r="BQ45" i="57"/>
  <c r="BQ48" i="57"/>
  <c r="BQ47" i="57"/>
  <c r="BQ46" i="57"/>
  <c r="BR46" i="57" s="1"/>
  <c r="DV44" i="57"/>
  <c r="DV42" i="57"/>
  <c r="DV40" i="57"/>
  <c r="DV37" i="57"/>
  <c r="DV35" i="57"/>
  <c r="DV33" i="57"/>
  <c r="DV30" i="57"/>
  <c r="DV28" i="57"/>
  <c r="DV24" i="57"/>
  <c r="DV22" i="57"/>
  <c r="DV20" i="57"/>
  <c r="DV18" i="57"/>
  <c r="DV15" i="57"/>
  <c r="DV13" i="57"/>
  <c r="DV11" i="57"/>
  <c r="DV9" i="57"/>
  <c r="DV7" i="57"/>
  <c r="DU44" i="57"/>
  <c r="DU42" i="57"/>
  <c r="DU40" i="57"/>
  <c r="DU37" i="57"/>
  <c r="DU35" i="57"/>
  <c r="DU33" i="57"/>
  <c r="DU30" i="57"/>
  <c r="DU28" i="57"/>
  <c r="DU24" i="57"/>
  <c r="DU22" i="57"/>
  <c r="DU20" i="57"/>
  <c r="DU18" i="57"/>
  <c r="DU15" i="57"/>
  <c r="DU13" i="57"/>
  <c r="DU11" i="57"/>
  <c r="DU9" i="57"/>
  <c r="DU7" i="57"/>
  <c r="DT44" i="57"/>
  <c r="DT42" i="57"/>
  <c r="DT40" i="57"/>
  <c r="DT37" i="57"/>
  <c r="DT35" i="57"/>
  <c r="DT33" i="57"/>
  <c r="DT30" i="57"/>
  <c r="DT28" i="57"/>
  <c r="DT24" i="57"/>
  <c r="DT22" i="57"/>
  <c r="DT20" i="57"/>
  <c r="DT18" i="57"/>
  <c r="DT15" i="57"/>
  <c r="DT13" i="57"/>
  <c r="DT11" i="57"/>
  <c r="DT9" i="57"/>
  <c r="DT7" i="57"/>
  <c r="DS44" i="57"/>
  <c r="DS42" i="57"/>
  <c r="DS40" i="57"/>
  <c r="DS37" i="57"/>
  <c r="DS35" i="57"/>
  <c r="DS33" i="57"/>
  <c r="DS30" i="57"/>
  <c r="DS28" i="57"/>
  <c r="DS24" i="57"/>
  <c r="DS22" i="57"/>
  <c r="DS20" i="57"/>
  <c r="DS18" i="57"/>
  <c r="DS15" i="57"/>
  <c r="DS13" i="57"/>
  <c r="DS11" i="57"/>
  <c r="DS9" i="57"/>
  <c r="DS7" i="57"/>
  <c r="DR44" i="57"/>
  <c r="DR42" i="57"/>
  <c r="DR40" i="57"/>
  <c r="DR37" i="57"/>
  <c r="DR35" i="57"/>
  <c r="DR33" i="57"/>
  <c r="DR30" i="57"/>
  <c r="DV41" i="57"/>
  <c r="DV36" i="57"/>
  <c r="DV32" i="57"/>
  <c r="DV25" i="57"/>
  <c r="DV21" i="57"/>
  <c r="DV16" i="57"/>
  <c r="DV12" i="57"/>
  <c r="DV8" i="57"/>
  <c r="DU43" i="57"/>
  <c r="DU39" i="57"/>
  <c r="DU34" i="57"/>
  <c r="DU29" i="57"/>
  <c r="DU23" i="57"/>
  <c r="DU19" i="57"/>
  <c r="DU14" i="57"/>
  <c r="DU10" i="57"/>
  <c r="DU6" i="57"/>
  <c r="DT41" i="57"/>
  <c r="DT36" i="57"/>
  <c r="DT32" i="57"/>
  <c r="DT25" i="57"/>
  <c r="DT21" i="57"/>
  <c r="DT16" i="57"/>
  <c r="DT12" i="57"/>
  <c r="DT8" i="57"/>
  <c r="DS43" i="57"/>
  <c r="DS39" i="57"/>
  <c r="DS34" i="57"/>
  <c r="DS29" i="57"/>
  <c r="DS23" i="57"/>
  <c r="DS19" i="57"/>
  <c r="DS14" i="57"/>
  <c r="DS10" i="57"/>
  <c r="DS6" i="57"/>
  <c r="DR41" i="57"/>
  <c r="DR36" i="57"/>
  <c r="DR32" i="57"/>
  <c r="DR28" i="57"/>
  <c r="DR24" i="57"/>
  <c r="DR22" i="57"/>
  <c r="DR20" i="57"/>
  <c r="DR18" i="57"/>
  <c r="DR15" i="57"/>
  <c r="DR13" i="57"/>
  <c r="DR11" i="57"/>
  <c r="DR9" i="57"/>
  <c r="DR7" i="57"/>
  <c r="DQ44" i="57"/>
  <c r="DQ42" i="57"/>
  <c r="DQ40" i="57"/>
  <c r="DQ37" i="57"/>
  <c r="DQ35" i="57"/>
  <c r="DQ33" i="57"/>
  <c r="DQ30" i="57"/>
  <c r="DQ28" i="57"/>
  <c r="DQ24" i="57"/>
  <c r="DQ22" i="57"/>
  <c r="DQ20" i="57"/>
  <c r="DQ18" i="57"/>
  <c r="DQ15" i="57"/>
  <c r="DQ13" i="57"/>
  <c r="DQ11" i="57"/>
  <c r="DQ9" i="57"/>
  <c r="DQ7" i="57"/>
  <c r="DP44" i="57"/>
  <c r="DP42" i="57"/>
  <c r="DP40" i="57"/>
  <c r="DP37" i="57"/>
  <c r="DP35" i="57"/>
  <c r="DP33" i="57"/>
  <c r="DP30" i="57"/>
  <c r="DP28" i="57"/>
  <c r="DP24" i="57"/>
  <c r="DP22" i="57"/>
  <c r="DP20" i="57"/>
  <c r="DP18" i="57"/>
  <c r="DV39" i="57"/>
  <c r="DV29" i="57"/>
  <c r="DV19" i="57"/>
  <c r="DV10" i="57"/>
  <c r="DU36" i="57"/>
  <c r="DU25" i="57"/>
  <c r="DU16" i="57"/>
  <c r="DU8" i="57"/>
  <c r="DT43" i="57"/>
  <c r="DT34" i="57"/>
  <c r="DT23" i="57"/>
  <c r="DT14" i="57"/>
  <c r="DT6" i="57"/>
  <c r="DS41" i="57"/>
  <c r="DS32" i="57"/>
  <c r="DS21" i="57"/>
  <c r="DS12" i="57"/>
  <c r="DR39" i="57"/>
  <c r="DR29" i="57"/>
  <c r="DR23" i="57"/>
  <c r="DR19" i="57"/>
  <c r="DR14" i="57"/>
  <c r="DR10" i="57"/>
  <c r="DR6" i="57"/>
  <c r="DQ41" i="57"/>
  <c r="DQ36" i="57"/>
  <c r="DQ32" i="57"/>
  <c r="DQ25" i="57"/>
  <c r="DQ21" i="57"/>
  <c r="DQ16" i="57"/>
  <c r="DQ12" i="57"/>
  <c r="DQ8" i="57"/>
  <c r="DP43" i="57"/>
  <c r="DP39" i="57"/>
  <c r="DP34" i="57"/>
  <c r="DP29" i="57"/>
  <c r="DP23" i="57"/>
  <c r="DP19" i="57"/>
  <c r="DP15" i="57"/>
  <c r="DP13" i="57"/>
  <c r="DP11" i="57"/>
  <c r="DP9" i="57"/>
  <c r="DP7" i="57"/>
  <c r="DO44" i="57"/>
  <c r="DO42" i="57"/>
  <c r="DO40" i="57"/>
  <c r="DO37" i="57"/>
  <c r="DO35" i="57"/>
  <c r="DO33" i="57"/>
  <c r="DO30" i="57"/>
  <c r="DO28" i="57"/>
  <c r="DO24" i="57"/>
  <c r="DO22" i="57"/>
  <c r="DO20" i="57"/>
  <c r="DO18" i="57"/>
  <c r="DO15" i="57"/>
  <c r="DO13" i="57"/>
  <c r="DO11" i="57"/>
  <c r="DO9" i="57"/>
  <c r="DO7" i="57"/>
  <c r="DN44" i="57"/>
  <c r="DN42" i="57"/>
  <c r="DN40" i="57"/>
  <c r="DN37" i="57"/>
  <c r="DN35" i="57"/>
  <c r="DN33" i="57"/>
  <c r="DN30" i="57"/>
  <c r="DN28" i="57"/>
  <c r="DN24" i="57"/>
  <c r="DN22" i="57"/>
  <c r="DN20" i="57"/>
  <c r="DN18" i="57"/>
  <c r="DN15" i="57"/>
  <c r="DN13" i="57"/>
  <c r="DN11" i="57"/>
  <c r="DN9" i="57"/>
  <c r="DN7" i="57"/>
  <c r="DM44" i="57"/>
  <c r="DM42" i="57"/>
  <c r="DM40" i="57"/>
  <c r="DM37" i="57"/>
  <c r="DM35" i="57"/>
  <c r="DM33" i="57"/>
  <c r="DM30" i="57"/>
  <c r="DM28" i="57"/>
  <c r="DM24" i="57"/>
  <c r="DM22" i="57"/>
  <c r="DM20" i="57"/>
  <c r="DM18" i="57"/>
  <c r="DM15" i="57"/>
  <c r="DM13" i="57"/>
  <c r="DM11" i="57"/>
  <c r="DM9" i="57"/>
  <c r="DM7" i="57"/>
  <c r="DL44" i="57"/>
  <c r="DL42" i="57"/>
  <c r="DL40" i="57"/>
  <c r="DL37" i="57"/>
  <c r="DL35" i="57"/>
  <c r="DL33" i="57"/>
  <c r="DL30" i="57"/>
  <c r="DL28" i="57"/>
  <c r="DL24" i="57"/>
  <c r="DL22" i="57"/>
  <c r="DL20" i="57"/>
  <c r="DL18" i="57"/>
  <c r="DL15" i="57"/>
  <c r="DL13" i="57"/>
  <c r="DL11" i="57"/>
  <c r="DL9" i="57"/>
  <c r="DL7" i="57"/>
  <c r="DK44" i="57"/>
  <c r="DK42" i="57"/>
  <c r="DK40" i="57"/>
  <c r="DK37" i="57"/>
  <c r="DK35" i="57"/>
  <c r="DK33" i="57"/>
  <c r="DK30" i="57"/>
  <c r="DK28" i="57"/>
  <c r="DK24" i="57"/>
  <c r="DK22" i="57"/>
  <c r="DK20" i="57"/>
  <c r="DK18" i="57"/>
  <c r="DK15" i="57"/>
  <c r="DK13" i="57"/>
  <c r="DK11" i="57"/>
  <c r="DK9" i="57"/>
  <c r="DK7" i="57"/>
  <c r="DJ44" i="57"/>
  <c r="DJ42" i="57"/>
  <c r="DJ40" i="57"/>
  <c r="DJ37" i="57"/>
  <c r="DJ35" i="57"/>
  <c r="DJ33" i="57"/>
  <c r="DJ30" i="57"/>
  <c r="DJ28" i="57"/>
  <c r="DJ24" i="57"/>
  <c r="DJ22" i="57"/>
  <c r="DJ20" i="57"/>
  <c r="DJ18" i="57"/>
  <c r="DJ15" i="57"/>
  <c r="DJ13" i="57"/>
  <c r="DJ11" i="57"/>
  <c r="DJ9" i="57"/>
  <c r="DJ7" i="57"/>
  <c r="DI44" i="57"/>
  <c r="DI42" i="57"/>
  <c r="DI40" i="57"/>
  <c r="DI37" i="57"/>
  <c r="DI35" i="57"/>
  <c r="DI33" i="57"/>
  <c r="DV43" i="57"/>
  <c r="DV34" i="57"/>
  <c r="DV23" i="57"/>
  <c r="DV14" i="57"/>
  <c r="DV6" i="57"/>
  <c r="DU41" i="57"/>
  <c r="DU32" i="57"/>
  <c r="DU21" i="57"/>
  <c r="DU12" i="57"/>
  <c r="DT39" i="57"/>
  <c r="DT29" i="57"/>
  <c r="DT19" i="57"/>
  <c r="DT10" i="57"/>
  <c r="DS36" i="57"/>
  <c r="DS25" i="57"/>
  <c r="DS16" i="57"/>
  <c r="DS8" i="57"/>
  <c r="DR43" i="57"/>
  <c r="DR34" i="57"/>
  <c r="DR25" i="57"/>
  <c r="DR21" i="57"/>
  <c r="DR16" i="57"/>
  <c r="DR12" i="57"/>
  <c r="DR8" i="57"/>
  <c r="DQ43" i="57"/>
  <c r="DQ39" i="57"/>
  <c r="DQ34" i="57"/>
  <c r="DQ29" i="57"/>
  <c r="DQ23" i="57"/>
  <c r="DQ19" i="57"/>
  <c r="DQ14" i="57"/>
  <c r="DQ10" i="57"/>
  <c r="DQ6" i="57"/>
  <c r="DP41" i="57"/>
  <c r="DP36" i="57"/>
  <c r="DP32" i="57"/>
  <c r="DP25" i="57"/>
  <c r="DP21" i="57"/>
  <c r="DP16" i="57"/>
  <c r="DP14" i="57"/>
  <c r="DP12" i="57"/>
  <c r="DP10" i="57"/>
  <c r="DP8" i="57"/>
  <c r="DP6" i="57"/>
  <c r="DO43" i="57"/>
  <c r="DO41" i="57"/>
  <c r="DO39" i="57"/>
  <c r="DO36" i="57"/>
  <c r="DO34" i="57"/>
  <c r="DO32" i="57"/>
  <c r="DO29" i="57"/>
  <c r="DO25" i="57"/>
  <c r="DO23" i="57"/>
  <c r="DO21" i="57"/>
  <c r="DO19" i="57"/>
  <c r="DO16" i="57"/>
  <c r="DO14" i="57"/>
  <c r="DO12" i="57"/>
  <c r="DO10" i="57"/>
  <c r="DO8" i="57"/>
  <c r="DO6" i="57"/>
  <c r="DN43" i="57"/>
  <c r="DN41" i="57"/>
  <c r="DN39" i="57"/>
  <c r="DN36" i="57"/>
  <c r="DN34" i="57"/>
  <c r="DN32" i="57"/>
  <c r="DN29" i="57"/>
  <c r="DN25" i="57"/>
  <c r="DN23" i="57"/>
  <c r="DN21" i="57"/>
  <c r="DN19" i="57"/>
  <c r="DN16" i="57"/>
  <c r="DN14" i="57"/>
  <c r="DN12" i="57"/>
  <c r="DN10" i="57"/>
  <c r="DN8" i="57"/>
  <c r="DN6" i="57"/>
  <c r="DM43" i="57"/>
  <c r="DM41" i="57"/>
  <c r="DM39" i="57"/>
  <c r="DM36" i="57"/>
  <c r="DM34" i="57"/>
  <c r="DM32" i="57"/>
  <c r="DM29" i="57"/>
  <c r="DM25" i="57"/>
  <c r="DM23" i="57"/>
  <c r="DM21" i="57"/>
  <c r="DM19" i="57"/>
  <c r="DM16" i="57"/>
  <c r="DM14" i="57"/>
  <c r="DM12" i="57"/>
  <c r="DM10" i="57"/>
  <c r="DM8" i="57"/>
  <c r="DM6" i="57"/>
  <c r="DL43" i="57"/>
  <c r="DL41" i="57"/>
  <c r="DL39" i="57"/>
  <c r="DL36" i="57"/>
  <c r="DL34" i="57"/>
  <c r="DL29" i="57"/>
  <c r="DL23" i="57"/>
  <c r="DL19" i="57"/>
  <c r="DL14" i="57"/>
  <c r="DL10" i="57"/>
  <c r="DL6" i="57"/>
  <c r="DK41" i="57"/>
  <c r="DK36" i="57"/>
  <c r="DK32" i="57"/>
  <c r="DK25" i="57"/>
  <c r="DK21" i="57"/>
  <c r="DK16" i="57"/>
  <c r="DK12" i="57"/>
  <c r="DK8" i="57"/>
  <c r="DJ43" i="57"/>
  <c r="DJ39" i="57"/>
  <c r="DJ34" i="57"/>
  <c r="DJ29" i="57"/>
  <c r="DJ23" i="57"/>
  <c r="DJ19" i="57"/>
  <c r="DJ14" i="57"/>
  <c r="DJ10" i="57"/>
  <c r="DJ6" i="57"/>
  <c r="DI41" i="57"/>
  <c r="DI36" i="57"/>
  <c r="DI32" i="57"/>
  <c r="DI29" i="57"/>
  <c r="DI25" i="57"/>
  <c r="DI23" i="57"/>
  <c r="DI21" i="57"/>
  <c r="DI19" i="57"/>
  <c r="DI16" i="57"/>
  <c r="DI14" i="57"/>
  <c r="DI12" i="57"/>
  <c r="DI10" i="57"/>
  <c r="DI8" i="57"/>
  <c r="DI6" i="57"/>
  <c r="DH43" i="57"/>
  <c r="DH41" i="57"/>
  <c r="DH39" i="57"/>
  <c r="DH36" i="57"/>
  <c r="DH34" i="57"/>
  <c r="DH32" i="57"/>
  <c r="DH29" i="57"/>
  <c r="DH25" i="57"/>
  <c r="DH23" i="57"/>
  <c r="DH21" i="57"/>
  <c r="DH19" i="57"/>
  <c r="DH16" i="57"/>
  <c r="DH14" i="57"/>
  <c r="DH12" i="57"/>
  <c r="DH10" i="57"/>
  <c r="DH8" i="57"/>
  <c r="DH6" i="57"/>
  <c r="DG43" i="57"/>
  <c r="DG41" i="57"/>
  <c r="DG39" i="57"/>
  <c r="DG36" i="57"/>
  <c r="DG34" i="57"/>
  <c r="DG32" i="57"/>
  <c r="DG29" i="57"/>
  <c r="DG25" i="57"/>
  <c r="DG23" i="57"/>
  <c r="DG21" i="57"/>
  <c r="DG19" i="57"/>
  <c r="DG16" i="57"/>
  <c r="DG14" i="57"/>
  <c r="DG12" i="57"/>
  <c r="DG10" i="57"/>
  <c r="DG8" i="57"/>
  <c r="DG6" i="57"/>
  <c r="DF43" i="57"/>
  <c r="DF41" i="57"/>
  <c r="DF39" i="57"/>
  <c r="DF36" i="57"/>
  <c r="DF34" i="57"/>
  <c r="DF32" i="57"/>
  <c r="DF29" i="57"/>
  <c r="DF25" i="57"/>
  <c r="DF23" i="57"/>
  <c r="DF21" i="57"/>
  <c r="DF19" i="57"/>
  <c r="DF16" i="57"/>
  <c r="DF14" i="57"/>
  <c r="DF12" i="57"/>
  <c r="DF10" i="57"/>
  <c r="DF8" i="57"/>
  <c r="DF6" i="57"/>
  <c r="DE43" i="57"/>
  <c r="DE41" i="57"/>
  <c r="DE39" i="57"/>
  <c r="DE36" i="57"/>
  <c r="DE34" i="57"/>
  <c r="DE32" i="57"/>
  <c r="DE29" i="57"/>
  <c r="DE25" i="57"/>
  <c r="DE23" i="57"/>
  <c r="DE21" i="57"/>
  <c r="DE19" i="57"/>
  <c r="DE16" i="57"/>
  <c r="DE14" i="57"/>
  <c r="DE12" i="57"/>
  <c r="DE10" i="57"/>
  <c r="DE8" i="57"/>
  <c r="DE6" i="57"/>
  <c r="DD43" i="57"/>
  <c r="DD41" i="57"/>
  <c r="DD39" i="57"/>
  <c r="DD36" i="57"/>
  <c r="DD34" i="57"/>
  <c r="DD32" i="57"/>
  <c r="DD29" i="57"/>
  <c r="DD25" i="57"/>
  <c r="DD23" i="57"/>
  <c r="DD21" i="57"/>
  <c r="DD19" i="57"/>
  <c r="DD16" i="57"/>
  <c r="DD14" i="57"/>
  <c r="DD12" i="57"/>
  <c r="DD10" i="57"/>
  <c r="DD8" i="57"/>
  <c r="DD6" i="57"/>
  <c r="DC43" i="57"/>
  <c r="DC41" i="57"/>
  <c r="DC39" i="57"/>
  <c r="DC36" i="57"/>
  <c r="DC34" i="57"/>
  <c r="DC32" i="57"/>
  <c r="DC29" i="57"/>
  <c r="DC25" i="57"/>
  <c r="DC23" i="57"/>
  <c r="DC21" i="57"/>
  <c r="DC19" i="57"/>
  <c r="DC16" i="57"/>
  <c r="DC14" i="57"/>
  <c r="DC12" i="57"/>
  <c r="DC10" i="57"/>
  <c r="DC8" i="57"/>
  <c r="DC6" i="57"/>
  <c r="DB43" i="57"/>
  <c r="DB41" i="57"/>
  <c r="DB39" i="57"/>
  <c r="DB36" i="57"/>
  <c r="DB34" i="57"/>
  <c r="DB32" i="57"/>
  <c r="DB29" i="57"/>
  <c r="DB25" i="57"/>
  <c r="DL32" i="57"/>
  <c r="DL25" i="57"/>
  <c r="DL21" i="57"/>
  <c r="DL16" i="57"/>
  <c r="DL12" i="57"/>
  <c r="DL8" i="57"/>
  <c r="DK43" i="57"/>
  <c r="DK39" i="57"/>
  <c r="DK34" i="57"/>
  <c r="DK29" i="57"/>
  <c r="DK23" i="57"/>
  <c r="DK19" i="57"/>
  <c r="DK14" i="57"/>
  <c r="DK10" i="57"/>
  <c r="DK6" i="57"/>
  <c r="DJ41" i="57"/>
  <c r="DJ36" i="57"/>
  <c r="DJ32" i="57"/>
  <c r="DJ25" i="57"/>
  <c r="DJ21" i="57"/>
  <c r="DJ16" i="57"/>
  <c r="DJ12" i="57"/>
  <c r="DJ8" i="57"/>
  <c r="DI43" i="57"/>
  <c r="DI39" i="57"/>
  <c r="DI34" i="57"/>
  <c r="DI30" i="57"/>
  <c r="DI28" i="57"/>
  <c r="DI24" i="57"/>
  <c r="DI22" i="57"/>
  <c r="DI20" i="57"/>
  <c r="DI18" i="57"/>
  <c r="DI15" i="57"/>
  <c r="DI13" i="57"/>
  <c r="DI11" i="57"/>
  <c r="DI9" i="57"/>
  <c r="DI7" i="57"/>
  <c r="DH44" i="57"/>
  <c r="DH42" i="57"/>
  <c r="DH40" i="57"/>
  <c r="DH37" i="57"/>
  <c r="DH35" i="57"/>
  <c r="DH33" i="57"/>
  <c r="DH30" i="57"/>
  <c r="DH28" i="57"/>
  <c r="DH24" i="57"/>
  <c r="DH22" i="57"/>
  <c r="DH20" i="57"/>
  <c r="DH18" i="57"/>
  <c r="DH15" i="57"/>
  <c r="DH13" i="57"/>
  <c r="DH11" i="57"/>
  <c r="DH9" i="57"/>
  <c r="DH7" i="57"/>
  <c r="DG44" i="57"/>
  <c r="DG42" i="57"/>
  <c r="DG40" i="57"/>
  <c r="DG37" i="57"/>
  <c r="DG35" i="57"/>
  <c r="DG33" i="57"/>
  <c r="DG30" i="57"/>
  <c r="DG28" i="57"/>
  <c r="DG24" i="57"/>
  <c r="DG22" i="57"/>
  <c r="DG20" i="57"/>
  <c r="DG18" i="57"/>
  <c r="DG15" i="57"/>
  <c r="DG13" i="57"/>
  <c r="DG11" i="57"/>
  <c r="DG9" i="57"/>
  <c r="DG7" i="57"/>
  <c r="DF44" i="57"/>
  <c r="DF42" i="57"/>
  <c r="DF40" i="57"/>
  <c r="DF37" i="57"/>
  <c r="DF35" i="57"/>
  <c r="DF33" i="57"/>
  <c r="DF30" i="57"/>
  <c r="DF28" i="57"/>
  <c r="DF24" i="57"/>
  <c r="DF22" i="57"/>
  <c r="DF20" i="57"/>
  <c r="DF18" i="57"/>
  <c r="DF15" i="57"/>
  <c r="DF13" i="57"/>
  <c r="DF11" i="57"/>
  <c r="DF9" i="57"/>
  <c r="DF7" i="57"/>
  <c r="DE44" i="57"/>
  <c r="DE42" i="57"/>
  <c r="DE40" i="57"/>
  <c r="DE37" i="57"/>
  <c r="DE35" i="57"/>
  <c r="DE33" i="57"/>
  <c r="DE30" i="57"/>
  <c r="DE28" i="57"/>
  <c r="DE24" i="57"/>
  <c r="DE22" i="57"/>
  <c r="DE20" i="57"/>
  <c r="DE18" i="57"/>
  <c r="DE15" i="57"/>
  <c r="DE13" i="57"/>
  <c r="DE11" i="57"/>
  <c r="DE9" i="57"/>
  <c r="DE7" i="57"/>
  <c r="DD44" i="57"/>
  <c r="DD42" i="57"/>
  <c r="DD40" i="57"/>
  <c r="DD37" i="57"/>
  <c r="DD35" i="57"/>
  <c r="DD33" i="57"/>
  <c r="DD30" i="57"/>
  <c r="DD28" i="57"/>
  <c r="DD24" i="57"/>
  <c r="DD22" i="57"/>
  <c r="DD20" i="57"/>
  <c r="DD18" i="57"/>
  <c r="DD15" i="57"/>
  <c r="DD13" i="57"/>
  <c r="DD11" i="57"/>
  <c r="DD9" i="57"/>
  <c r="DD7" i="57"/>
  <c r="DC44" i="57"/>
  <c r="DC42" i="57"/>
  <c r="DC40" i="57"/>
  <c r="DC37" i="57"/>
  <c r="DC35" i="57"/>
  <c r="DC33" i="57"/>
  <c r="DC30" i="57"/>
  <c r="DC28" i="57"/>
  <c r="DC24" i="57"/>
  <c r="DC22" i="57"/>
  <c r="DC20" i="57"/>
  <c r="DC18" i="57"/>
  <c r="DC15" i="57"/>
  <c r="DC13" i="57"/>
  <c r="DC11" i="57"/>
  <c r="DC9" i="57"/>
  <c r="DC7" i="57"/>
  <c r="DB44" i="57"/>
  <c r="DB42" i="57"/>
  <c r="DB40" i="57"/>
  <c r="DB37" i="57"/>
  <c r="DB35" i="57"/>
  <c r="DB33" i="57"/>
  <c r="DB30" i="57"/>
  <c r="DB28" i="57"/>
  <c r="DB24" i="57"/>
  <c r="DB22" i="57"/>
  <c r="DB20" i="57"/>
  <c r="DB18" i="57"/>
  <c r="DB15" i="57"/>
  <c r="DB13" i="57"/>
  <c r="DB23" i="57"/>
  <c r="DB19" i="57"/>
  <c r="DB14" i="57"/>
  <c r="DB11" i="57"/>
  <c r="DB9" i="57"/>
  <c r="DB7" i="57"/>
  <c r="DA44" i="57"/>
  <c r="DA42" i="57"/>
  <c r="DA40" i="57"/>
  <c r="DA37" i="57"/>
  <c r="DA35" i="57"/>
  <c r="DA33" i="57"/>
  <c r="DA30" i="57"/>
  <c r="DA28" i="57"/>
  <c r="DA24" i="57"/>
  <c r="DA22" i="57"/>
  <c r="DA20" i="57"/>
  <c r="DA18" i="57"/>
  <c r="DA15" i="57"/>
  <c r="DA13" i="57"/>
  <c r="DA11" i="57"/>
  <c r="DA9" i="57"/>
  <c r="DA7" i="57"/>
  <c r="CZ44" i="57"/>
  <c r="CZ42" i="57"/>
  <c r="CZ40" i="57"/>
  <c r="CZ37" i="57"/>
  <c r="CZ35" i="57"/>
  <c r="CZ33" i="57"/>
  <c r="CZ30" i="57"/>
  <c r="CZ28" i="57"/>
  <c r="CZ24" i="57"/>
  <c r="CZ22" i="57"/>
  <c r="CZ20" i="57"/>
  <c r="CZ18" i="57"/>
  <c r="CZ15" i="57"/>
  <c r="CZ13" i="57"/>
  <c r="CZ11" i="57"/>
  <c r="CZ9" i="57"/>
  <c r="CZ7" i="57"/>
  <c r="CY44" i="57"/>
  <c r="CY42" i="57"/>
  <c r="CY40" i="57"/>
  <c r="CY37" i="57"/>
  <c r="CY35" i="57"/>
  <c r="CY33" i="57"/>
  <c r="CY30" i="57"/>
  <c r="CY28" i="57"/>
  <c r="CY24" i="57"/>
  <c r="CY22" i="57"/>
  <c r="CY20" i="57"/>
  <c r="CY18" i="57"/>
  <c r="CY15" i="57"/>
  <c r="CY13" i="57"/>
  <c r="CY11" i="57"/>
  <c r="CY9" i="57"/>
  <c r="CY7" i="57"/>
  <c r="CX44" i="57"/>
  <c r="CX42" i="57"/>
  <c r="CX40" i="57"/>
  <c r="CX37" i="57"/>
  <c r="CX35" i="57"/>
  <c r="CX33" i="57"/>
  <c r="CX30" i="57"/>
  <c r="CX28" i="57"/>
  <c r="CX24" i="57"/>
  <c r="CX22" i="57"/>
  <c r="CX20" i="57"/>
  <c r="CX18" i="57"/>
  <c r="CX15" i="57"/>
  <c r="CX13" i="57"/>
  <c r="CX11" i="57"/>
  <c r="CX9" i="57"/>
  <c r="CX7" i="57"/>
  <c r="CW44" i="57"/>
  <c r="CW42" i="57"/>
  <c r="CW40" i="57"/>
  <c r="CW37" i="57"/>
  <c r="CW35" i="57"/>
  <c r="CW33" i="57"/>
  <c r="CW30" i="57"/>
  <c r="CW28" i="57"/>
  <c r="CW24" i="57"/>
  <c r="CW22" i="57"/>
  <c r="CW20" i="57"/>
  <c r="CW18" i="57"/>
  <c r="CW15" i="57"/>
  <c r="CW13" i="57"/>
  <c r="CW11" i="57"/>
  <c r="CW9" i="57"/>
  <c r="CW7" i="57"/>
  <c r="CV44" i="57"/>
  <c r="CV42" i="57"/>
  <c r="CV40" i="57"/>
  <c r="CV37" i="57"/>
  <c r="CV35" i="57"/>
  <c r="CV33" i="57"/>
  <c r="CV30" i="57"/>
  <c r="CV28" i="57"/>
  <c r="CV24" i="57"/>
  <c r="CV22" i="57"/>
  <c r="CV20" i="57"/>
  <c r="CV18" i="57"/>
  <c r="CV15" i="57"/>
  <c r="CV13" i="57"/>
  <c r="CV11" i="57"/>
  <c r="CV9" i="57"/>
  <c r="CV7" i="57"/>
  <c r="CU44" i="57"/>
  <c r="CU42" i="57"/>
  <c r="CU40" i="57"/>
  <c r="CU37" i="57"/>
  <c r="CU35" i="57"/>
  <c r="CU33" i="57"/>
  <c r="CU30" i="57"/>
  <c r="CU28" i="57"/>
  <c r="CU24" i="57"/>
  <c r="CU22" i="57"/>
  <c r="CU20" i="57"/>
  <c r="CU18" i="57"/>
  <c r="CU15" i="57"/>
  <c r="CU13" i="57"/>
  <c r="CU11" i="57"/>
  <c r="CU9" i="57"/>
  <c r="CU7" i="57"/>
  <c r="CT44" i="57"/>
  <c r="CT42" i="57"/>
  <c r="CT40" i="57"/>
  <c r="CT37" i="57"/>
  <c r="CT35" i="57"/>
  <c r="CT33" i="57"/>
  <c r="CT30" i="57"/>
  <c r="CT28" i="57"/>
  <c r="CT24" i="57"/>
  <c r="CT22" i="57"/>
  <c r="CT20" i="57"/>
  <c r="CT18" i="57"/>
  <c r="CT15" i="57"/>
  <c r="CT13" i="57"/>
  <c r="CT11" i="57"/>
  <c r="CT9" i="57"/>
  <c r="CT7" i="57"/>
  <c r="CS44" i="57"/>
  <c r="CS42" i="57"/>
  <c r="CS40" i="57"/>
  <c r="CS37" i="57"/>
  <c r="CS35" i="57"/>
  <c r="CS33" i="57"/>
  <c r="CS30" i="57"/>
  <c r="CS28" i="57"/>
  <c r="CS24" i="57"/>
  <c r="CS22" i="57"/>
  <c r="CS20" i="57"/>
  <c r="CS18" i="57"/>
  <c r="CS15" i="57"/>
  <c r="CS13" i="57"/>
  <c r="CS11" i="57"/>
  <c r="CS9" i="57"/>
  <c r="CS7" i="57"/>
  <c r="CR44" i="57"/>
  <c r="CR42" i="57"/>
  <c r="CR40" i="57"/>
  <c r="CR37" i="57"/>
  <c r="CR35" i="57"/>
  <c r="CR33" i="57"/>
  <c r="CR30" i="57"/>
  <c r="CR28" i="57"/>
  <c r="CR24" i="57"/>
  <c r="CR22" i="57"/>
  <c r="CR20" i="57"/>
  <c r="CR18" i="57"/>
  <c r="CR15" i="57"/>
  <c r="CR13" i="57"/>
  <c r="CR11" i="57"/>
  <c r="CR9" i="57"/>
  <c r="CR7" i="57"/>
  <c r="CQ44" i="57"/>
  <c r="CQ42" i="57"/>
  <c r="CQ40" i="57"/>
  <c r="CQ37" i="57"/>
  <c r="CQ35" i="57"/>
  <c r="CQ33" i="57"/>
  <c r="CQ30" i="57"/>
  <c r="CQ28" i="57"/>
  <c r="CQ24" i="57"/>
  <c r="CQ22" i="57"/>
  <c r="CQ20" i="57"/>
  <c r="CQ18" i="57"/>
  <c r="CQ15" i="57"/>
  <c r="CQ13" i="57"/>
  <c r="CQ11" i="57"/>
  <c r="CQ9" i="57"/>
  <c r="CQ7" i="57"/>
  <c r="CP44" i="57"/>
  <c r="CP42" i="57"/>
  <c r="CP40" i="57"/>
  <c r="CP37" i="57"/>
  <c r="CP35" i="57"/>
  <c r="CP33" i="57"/>
  <c r="CP30" i="57"/>
  <c r="CP28" i="57"/>
  <c r="CP24" i="57"/>
  <c r="CP22" i="57"/>
  <c r="CP20" i="57"/>
  <c r="CP18" i="57"/>
  <c r="CP15" i="57"/>
  <c r="CP13" i="57"/>
  <c r="CP11" i="57"/>
  <c r="CP9" i="57"/>
  <c r="CP7" i="57"/>
  <c r="CO44" i="57"/>
  <c r="CO42" i="57"/>
  <c r="CO40" i="57"/>
  <c r="CO37" i="57"/>
  <c r="CO35" i="57"/>
  <c r="CO33" i="57"/>
  <c r="CO30" i="57"/>
  <c r="CO28" i="57"/>
  <c r="CO24" i="57"/>
  <c r="CO22" i="57"/>
  <c r="CO20" i="57"/>
  <c r="CO18" i="57"/>
  <c r="CO15" i="57"/>
  <c r="CO13" i="57"/>
  <c r="CO11" i="57"/>
  <c r="CO9" i="57"/>
  <c r="CO7" i="57"/>
  <c r="CN44" i="57"/>
  <c r="CN42" i="57"/>
  <c r="CN40" i="57"/>
  <c r="CN37" i="57"/>
  <c r="CN35" i="57"/>
  <c r="CN33" i="57"/>
  <c r="CN30" i="57"/>
  <c r="CN28" i="57"/>
  <c r="CN24" i="57"/>
  <c r="CN22" i="57"/>
  <c r="CN20" i="57"/>
  <c r="CN18" i="57"/>
  <c r="CN15" i="57"/>
  <c r="CN13" i="57"/>
  <c r="CN11" i="57"/>
  <c r="CN9" i="57"/>
  <c r="CN7" i="57"/>
  <c r="CM44" i="57"/>
  <c r="CM42" i="57"/>
  <c r="CM40" i="57"/>
  <c r="CM37" i="57"/>
  <c r="CM35" i="57"/>
  <c r="CM33" i="57"/>
  <c r="CM30" i="57"/>
  <c r="CM28" i="57"/>
  <c r="CM24" i="57"/>
  <c r="CM22" i="57"/>
  <c r="CM20" i="57"/>
  <c r="CM18" i="57"/>
  <c r="CM15" i="57"/>
  <c r="CM13" i="57"/>
  <c r="CM11" i="57"/>
  <c r="CM9" i="57"/>
  <c r="CM7" i="57"/>
  <c r="CL44" i="57"/>
  <c r="CL42" i="57"/>
  <c r="CL40" i="57"/>
  <c r="CL37" i="57"/>
  <c r="CL35" i="57"/>
  <c r="CL33" i="57"/>
  <c r="CL30" i="57"/>
  <c r="CL28" i="57"/>
  <c r="CL24" i="57"/>
  <c r="CL22" i="57"/>
  <c r="CL20" i="57"/>
  <c r="CL18" i="57"/>
  <c r="CL15" i="57"/>
  <c r="CL13" i="57"/>
  <c r="CL11" i="57"/>
  <c r="CL9" i="57"/>
  <c r="CL7" i="57"/>
  <c r="CK44" i="57"/>
  <c r="CK42" i="57"/>
  <c r="CK40" i="57"/>
  <c r="CK37" i="57"/>
  <c r="CK35" i="57"/>
  <c r="CK33" i="57"/>
  <c r="CK30" i="57"/>
  <c r="CK28" i="57"/>
  <c r="CK24" i="57"/>
  <c r="CK22" i="57"/>
  <c r="CK20" i="57"/>
  <c r="CK18" i="57"/>
  <c r="CK15" i="57"/>
  <c r="CK13" i="57"/>
  <c r="CK11" i="57"/>
  <c r="CK9" i="57"/>
  <c r="CK7" i="57"/>
  <c r="CJ44" i="57"/>
  <c r="CJ42" i="57"/>
  <c r="CJ40" i="57"/>
  <c r="CJ37" i="57"/>
  <c r="CJ35" i="57"/>
  <c r="CJ33" i="57"/>
  <c r="CJ30" i="57"/>
  <c r="CJ28" i="57"/>
  <c r="CJ24" i="57"/>
  <c r="CJ22" i="57"/>
  <c r="DB21" i="57"/>
  <c r="DB16" i="57"/>
  <c r="DB12" i="57"/>
  <c r="DB10" i="57"/>
  <c r="DB8" i="57"/>
  <c r="DB6" i="57"/>
  <c r="DA43" i="57"/>
  <c r="DA41" i="57"/>
  <c r="DA39" i="57"/>
  <c r="DA36" i="57"/>
  <c r="DA34" i="57"/>
  <c r="DA32" i="57"/>
  <c r="DA29" i="57"/>
  <c r="DA25" i="57"/>
  <c r="DA23" i="57"/>
  <c r="DA21" i="57"/>
  <c r="DA19" i="57"/>
  <c r="DA16" i="57"/>
  <c r="DA14" i="57"/>
  <c r="DA12" i="57"/>
  <c r="DA10" i="57"/>
  <c r="DA8" i="57"/>
  <c r="DA6" i="57"/>
  <c r="CZ43" i="57"/>
  <c r="CZ41" i="57"/>
  <c r="CZ39" i="57"/>
  <c r="CZ36" i="57"/>
  <c r="CZ34" i="57"/>
  <c r="CZ32" i="57"/>
  <c r="CZ29" i="57"/>
  <c r="CZ25" i="57"/>
  <c r="CZ23" i="57"/>
  <c r="CZ21" i="57"/>
  <c r="CZ19" i="57"/>
  <c r="CZ16" i="57"/>
  <c r="CZ14" i="57"/>
  <c r="CZ12" i="57"/>
  <c r="CZ10" i="57"/>
  <c r="CZ8" i="57"/>
  <c r="CZ6" i="57"/>
  <c r="CY43" i="57"/>
  <c r="CY41" i="57"/>
  <c r="CY39" i="57"/>
  <c r="CY36" i="57"/>
  <c r="CY34" i="57"/>
  <c r="CY32" i="57"/>
  <c r="CY29" i="57"/>
  <c r="CY25" i="57"/>
  <c r="CY23" i="57"/>
  <c r="CY21" i="57"/>
  <c r="CY19" i="57"/>
  <c r="CY16" i="57"/>
  <c r="CY14" i="57"/>
  <c r="CY12" i="57"/>
  <c r="CY10" i="57"/>
  <c r="CY8" i="57"/>
  <c r="CY6" i="57"/>
  <c r="CX43" i="57"/>
  <c r="CX41" i="57"/>
  <c r="CX39" i="57"/>
  <c r="CX36" i="57"/>
  <c r="CX34" i="57"/>
  <c r="CX32" i="57"/>
  <c r="CX29" i="57"/>
  <c r="CX25" i="57"/>
  <c r="CX23" i="57"/>
  <c r="CX21" i="57"/>
  <c r="CX19" i="57"/>
  <c r="CX16" i="57"/>
  <c r="CX14" i="57"/>
  <c r="CX12" i="57"/>
  <c r="CX10" i="57"/>
  <c r="CX8" i="57"/>
  <c r="CX6" i="57"/>
  <c r="CW43" i="57"/>
  <c r="CW41" i="57"/>
  <c r="CW39" i="57"/>
  <c r="CW36" i="57"/>
  <c r="CW34" i="57"/>
  <c r="CW32" i="57"/>
  <c r="CW29" i="57"/>
  <c r="CW25" i="57"/>
  <c r="CW23" i="57"/>
  <c r="CW21" i="57"/>
  <c r="CW19" i="57"/>
  <c r="CW16" i="57"/>
  <c r="CW14" i="57"/>
  <c r="CW12" i="57"/>
  <c r="CW10" i="57"/>
  <c r="CW8" i="57"/>
  <c r="CW6" i="57"/>
  <c r="CV43" i="57"/>
  <c r="CV41" i="57"/>
  <c r="CV39" i="57"/>
  <c r="CV36" i="57"/>
  <c r="CV34" i="57"/>
  <c r="CV32" i="57"/>
  <c r="CV29" i="57"/>
  <c r="CV25" i="57"/>
  <c r="CV23" i="57"/>
  <c r="CV21" i="57"/>
  <c r="CV19" i="57"/>
  <c r="CV16" i="57"/>
  <c r="CV14" i="57"/>
  <c r="CV12" i="57"/>
  <c r="CV10" i="57"/>
  <c r="CV8" i="57"/>
  <c r="CV6" i="57"/>
  <c r="CU43" i="57"/>
  <c r="CU41" i="57"/>
  <c r="CU39" i="57"/>
  <c r="CU36" i="57"/>
  <c r="CU34" i="57"/>
  <c r="CU32" i="57"/>
  <c r="CU29" i="57"/>
  <c r="CU25" i="57"/>
  <c r="CU23" i="57"/>
  <c r="CU21" i="57"/>
  <c r="CU19" i="57"/>
  <c r="CU16" i="57"/>
  <c r="CU14" i="57"/>
  <c r="CU12" i="57"/>
  <c r="CU10" i="57"/>
  <c r="CU8" i="57"/>
  <c r="CU6" i="57"/>
  <c r="CT43" i="57"/>
  <c r="CT41" i="57"/>
  <c r="CT39" i="57"/>
  <c r="CT36" i="57"/>
  <c r="CT34" i="57"/>
  <c r="CT32" i="57"/>
  <c r="CT29" i="57"/>
  <c r="CT25" i="57"/>
  <c r="CT23" i="57"/>
  <c r="CT21" i="57"/>
  <c r="CT19" i="57"/>
  <c r="CT16" i="57"/>
  <c r="CT14" i="57"/>
  <c r="CT12" i="57"/>
  <c r="CT10" i="57"/>
  <c r="CT8" i="57"/>
  <c r="CT6" i="57"/>
  <c r="CS43" i="57"/>
  <c r="CS41" i="57"/>
  <c r="CS39" i="57"/>
  <c r="CS36" i="57"/>
  <c r="CS34" i="57"/>
  <c r="CS32" i="57"/>
  <c r="CS29" i="57"/>
  <c r="CS25" i="57"/>
  <c r="CS23" i="57"/>
  <c r="CS21" i="57"/>
  <c r="CS19" i="57"/>
  <c r="CS16" i="57"/>
  <c r="CS14" i="57"/>
  <c r="CS12" i="57"/>
  <c r="CS10" i="57"/>
  <c r="CS8" i="57"/>
  <c r="CS6" i="57"/>
  <c r="CR43" i="57"/>
  <c r="CR41" i="57"/>
  <c r="CR39" i="57"/>
  <c r="CR36" i="57"/>
  <c r="CR34" i="57"/>
  <c r="CR32" i="57"/>
  <c r="CR29" i="57"/>
  <c r="CR25" i="57"/>
  <c r="CR23" i="57"/>
  <c r="CR21" i="57"/>
  <c r="CR19" i="57"/>
  <c r="CR16" i="57"/>
  <c r="CR14" i="57"/>
  <c r="CR12" i="57"/>
  <c r="CR10" i="57"/>
  <c r="CR8" i="57"/>
  <c r="CR6" i="57"/>
  <c r="CQ43" i="57"/>
  <c r="CQ41" i="57"/>
  <c r="CQ39" i="57"/>
  <c r="CQ36" i="57"/>
  <c r="CQ34" i="57"/>
  <c r="CQ32" i="57"/>
  <c r="CQ29" i="57"/>
  <c r="CQ25" i="57"/>
  <c r="CQ23" i="57"/>
  <c r="CQ21" i="57"/>
  <c r="CQ19" i="57"/>
  <c r="CQ16" i="57"/>
  <c r="CQ14" i="57"/>
  <c r="CQ12" i="57"/>
  <c r="CQ10" i="57"/>
  <c r="CQ8" i="57"/>
  <c r="CQ6" i="57"/>
  <c r="CP43" i="57"/>
  <c r="CP41" i="57"/>
  <c r="CP39" i="57"/>
  <c r="CP36" i="57"/>
  <c r="CP34" i="57"/>
  <c r="CP32" i="57"/>
  <c r="CP29" i="57"/>
  <c r="CP25" i="57"/>
  <c r="CP23" i="57"/>
  <c r="CP21" i="57"/>
  <c r="CP19" i="57"/>
  <c r="CP16" i="57"/>
  <c r="CP14" i="57"/>
  <c r="CP12" i="57"/>
  <c r="CP10" i="57"/>
  <c r="CP8" i="57"/>
  <c r="CP6" i="57"/>
  <c r="CO43" i="57"/>
  <c r="CO41" i="57"/>
  <c r="CO39" i="57"/>
  <c r="CO36" i="57"/>
  <c r="CO34" i="57"/>
  <c r="CO32" i="57"/>
  <c r="CO29" i="57"/>
  <c r="CO25" i="57"/>
  <c r="CO23" i="57"/>
  <c r="CO21" i="57"/>
  <c r="CO19" i="57"/>
  <c r="CO16" i="57"/>
  <c r="CO14" i="57"/>
  <c r="CO12" i="57"/>
  <c r="CO10" i="57"/>
  <c r="CO8" i="57"/>
  <c r="CO6" i="57"/>
  <c r="CN43" i="57"/>
  <c r="CN41" i="57"/>
  <c r="CN39" i="57"/>
  <c r="CN36" i="57"/>
  <c r="CN32" i="57"/>
  <c r="CN25" i="57"/>
  <c r="CN21" i="57"/>
  <c r="CN16" i="57"/>
  <c r="CN12" i="57"/>
  <c r="CN8" i="57"/>
  <c r="CM43" i="57"/>
  <c r="CM39" i="57"/>
  <c r="CM34" i="57"/>
  <c r="CM29" i="57"/>
  <c r="CM23" i="57"/>
  <c r="CM19" i="57"/>
  <c r="CM14" i="57"/>
  <c r="CM10" i="57"/>
  <c r="CM6" i="57"/>
  <c r="CL41" i="57"/>
  <c r="CL36" i="57"/>
  <c r="CL32" i="57"/>
  <c r="CL25" i="57"/>
  <c r="CL21" i="57"/>
  <c r="CL16" i="57"/>
  <c r="CL12" i="57"/>
  <c r="CL8" i="57"/>
  <c r="CK43" i="57"/>
  <c r="CK39" i="57"/>
  <c r="CK34" i="57"/>
  <c r="CK29" i="57"/>
  <c r="CK23" i="57"/>
  <c r="CK19" i="57"/>
  <c r="CK14" i="57"/>
  <c r="CK10" i="57"/>
  <c r="CK6" i="57"/>
  <c r="CJ41" i="57"/>
  <c r="CJ36" i="57"/>
  <c r="CJ32" i="57"/>
  <c r="CJ25" i="57"/>
  <c r="CJ21" i="57"/>
  <c r="CJ19" i="57"/>
  <c r="CJ16" i="57"/>
  <c r="CJ14" i="57"/>
  <c r="CJ12" i="57"/>
  <c r="CJ10" i="57"/>
  <c r="CJ8" i="57"/>
  <c r="CJ6" i="57"/>
  <c r="CI43" i="57"/>
  <c r="CI41" i="57"/>
  <c r="CI39" i="57"/>
  <c r="CI36" i="57"/>
  <c r="CI34" i="57"/>
  <c r="CI32" i="57"/>
  <c r="CI29" i="57"/>
  <c r="CI25" i="57"/>
  <c r="CI23" i="57"/>
  <c r="CI21" i="57"/>
  <c r="CI19" i="57"/>
  <c r="CI16" i="57"/>
  <c r="CI14" i="57"/>
  <c r="CI12" i="57"/>
  <c r="CI10" i="57"/>
  <c r="CI8" i="57"/>
  <c r="CI6" i="57"/>
  <c r="CH43" i="57"/>
  <c r="CH41" i="57"/>
  <c r="CH39" i="57"/>
  <c r="CH36" i="57"/>
  <c r="CH34" i="57"/>
  <c r="CH32" i="57"/>
  <c r="CH29" i="57"/>
  <c r="CH25" i="57"/>
  <c r="CH23" i="57"/>
  <c r="CH21" i="57"/>
  <c r="CH19" i="57"/>
  <c r="CH16" i="57"/>
  <c r="CH14" i="57"/>
  <c r="CH12" i="57"/>
  <c r="CH10" i="57"/>
  <c r="CH8" i="57"/>
  <c r="CH6" i="57"/>
  <c r="CN34" i="57"/>
  <c r="CN29" i="57"/>
  <c r="CN23" i="57"/>
  <c r="CN19" i="57"/>
  <c r="CN14" i="57"/>
  <c r="CN10" i="57"/>
  <c r="CN6" i="57"/>
  <c r="CM41" i="57"/>
  <c r="CM36" i="57"/>
  <c r="CM32" i="57"/>
  <c r="CM25" i="57"/>
  <c r="CM21" i="57"/>
  <c r="CM16" i="57"/>
  <c r="CM12" i="57"/>
  <c r="CM8" i="57"/>
  <c r="CL43" i="57"/>
  <c r="CL39" i="57"/>
  <c r="CL34" i="57"/>
  <c r="CL29" i="57"/>
  <c r="CL23" i="57"/>
  <c r="CL19" i="57"/>
  <c r="CL14" i="57"/>
  <c r="CL10" i="57"/>
  <c r="CL6" i="57"/>
  <c r="CK41" i="57"/>
  <c r="CK36" i="57"/>
  <c r="CK32" i="57"/>
  <c r="CK25" i="57"/>
  <c r="CK21" i="57"/>
  <c r="CK16" i="57"/>
  <c r="CK12" i="57"/>
  <c r="CK8" i="57"/>
  <c r="CJ43" i="57"/>
  <c r="CJ39" i="57"/>
  <c r="CJ34" i="57"/>
  <c r="CJ29" i="57"/>
  <c r="CJ23" i="57"/>
  <c r="CJ20" i="57"/>
  <c r="CJ18" i="57"/>
  <c r="CJ15" i="57"/>
  <c r="CJ13" i="57"/>
  <c r="CJ11" i="57"/>
  <c r="CJ9" i="57"/>
  <c r="CJ7" i="57"/>
  <c r="CI44" i="57"/>
  <c r="CI42" i="57"/>
  <c r="CI40" i="57"/>
  <c r="CI37" i="57"/>
  <c r="CI35" i="57"/>
  <c r="CI33" i="57"/>
  <c r="CI30" i="57"/>
  <c r="CI28" i="57"/>
  <c r="CI24" i="57"/>
  <c r="CI22" i="57"/>
  <c r="CI20" i="57"/>
  <c r="CI18" i="57"/>
  <c r="CI15" i="57"/>
  <c r="CI13" i="57"/>
  <c r="CI11" i="57"/>
  <c r="CI9" i="57"/>
  <c r="CI7" i="57"/>
  <c r="CH44" i="57"/>
  <c r="CH42" i="57"/>
  <c r="CH40" i="57"/>
  <c r="CH37" i="57"/>
  <c r="CH35" i="57"/>
  <c r="CH33" i="57"/>
  <c r="CH30" i="57"/>
  <c r="CH28" i="57"/>
  <c r="CH24" i="57"/>
  <c r="CH22" i="57"/>
  <c r="CH20" i="57"/>
  <c r="CH18" i="57"/>
  <c r="CH15" i="57"/>
  <c r="CH13" i="57"/>
  <c r="CH11" i="57"/>
  <c r="CH9" i="57"/>
  <c r="CH7" i="57"/>
  <c r="CY5" i="57"/>
  <c r="DV5" i="57"/>
  <c r="DU5" i="57"/>
  <c r="DT5" i="57"/>
  <c r="DS5" i="57"/>
  <c r="DR5" i="57"/>
  <c r="DQ5" i="57"/>
  <c r="DP5" i="57"/>
  <c r="DO5" i="57"/>
  <c r="DN5" i="57"/>
  <c r="DM5" i="57"/>
  <c r="DL5" i="57"/>
  <c r="DK5" i="57"/>
  <c r="DJ5" i="57"/>
  <c r="DI5" i="57"/>
  <c r="DH5" i="57"/>
  <c r="DG5" i="57"/>
  <c r="DF5" i="57"/>
  <c r="DE5" i="57"/>
  <c r="DD5" i="57"/>
  <c r="DC5" i="57"/>
  <c r="DB5" i="57"/>
  <c r="DA5" i="57"/>
  <c r="CZ5" i="57"/>
  <c r="CX5" i="57"/>
  <c r="CW5" i="57"/>
  <c r="CV5" i="57"/>
  <c r="CU5" i="57"/>
  <c r="CT5" i="57"/>
  <c r="CS5" i="57"/>
  <c r="CR5" i="57"/>
  <c r="CQ5" i="57"/>
  <c r="CP5" i="57"/>
  <c r="CO5" i="57"/>
  <c r="CN5" i="57"/>
  <c r="CM5" i="57"/>
  <c r="CL5" i="57"/>
  <c r="CK5" i="57"/>
  <c r="CJ5" i="57"/>
  <c r="CI5" i="57"/>
  <c r="CH5" i="57"/>
  <c r="CY17" i="57"/>
  <c r="CX17" i="57"/>
  <c r="DV17" i="57"/>
  <c r="DU17" i="57"/>
  <c r="DT17" i="57"/>
  <c r="DS17" i="57"/>
  <c r="DR17" i="57"/>
  <c r="DQ17" i="57"/>
  <c r="DP17" i="57"/>
  <c r="DO17" i="57"/>
  <c r="DN17" i="57"/>
  <c r="DM17" i="57"/>
  <c r="DL17" i="57"/>
  <c r="DK17" i="57"/>
  <c r="DJ17" i="57"/>
  <c r="DI17" i="57"/>
  <c r="DH17" i="57"/>
  <c r="DG17" i="57"/>
  <c r="DF17" i="57"/>
  <c r="DE17" i="57"/>
  <c r="DD17" i="57"/>
  <c r="DC17" i="57"/>
  <c r="DB17" i="57"/>
  <c r="DA17" i="57"/>
  <c r="CZ17" i="57"/>
  <c r="CW17" i="57"/>
  <c r="CV17" i="57"/>
  <c r="CU17" i="57"/>
  <c r="CT17" i="57"/>
  <c r="CS17" i="57"/>
  <c r="CR17" i="57"/>
  <c r="CO17" i="57"/>
  <c r="CN17" i="57"/>
  <c r="CM17" i="57"/>
  <c r="CL17" i="57"/>
  <c r="CK17" i="57"/>
  <c r="CJ17" i="57"/>
  <c r="CI17" i="57"/>
  <c r="CH17" i="57"/>
  <c r="CQ17" i="57"/>
  <c r="CP17" i="57"/>
  <c r="DV26" i="57"/>
  <c r="DU26" i="57"/>
  <c r="DT26" i="57"/>
  <c r="DS26" i="57"/>
  <c r="DR26" i="57"/>
  <c r="DQ26" i="57"/>
  <c r="DP26" i="57"/>
  <c r="DO26" i="57"/>
  <c r="DN26" i="57"/>
  <c r="DM26" i="57"/>
  <c r="DL26" i="57"/>
  <c r="DK26" i="57"/>
  <c r="DJ26" i="57"/>
  <c r="DI26" i="57"/>
  <c r="DH26" i="57"/>
  <c r="DG26" i="57"/>
  <c r="DF26" i="57"/>
  <c r="DE26" i="57"/>
  <c r="DD26" i="57"/>
  <c r="DC26" i="57"/>
  <c r="DB26" i="57"/>
  <c r="DA26" i="57"/>
  <c r="CZ26" i="57"/>
  <c r="CY26" i="57"/>
  <c r="CX26" i="57"/>
  <c r="CW26" i="57"/>
  <c r="CV26" i="57"/>
  <c r="CU26" i="57"/>
  <c r="CT26" i="57"/>
  <c r="CS26" i="57"/>
  <c r="CR26" i="57"/>
  <c r="CQ26" i="57"/>
  <c r="CP26" i="57"/>
  <c r="CO26" i="57"/>
  <c r="CN26" i="57"/>
  <c r="CM26" i="57"/>
  <c r="CL26" i="57"/>
  <c r="CK26" i="57"/>
  <c r="CJ26" i="57"/>
  <c r="CI26" i="57"/>
  <c r="CH26" i="57"/>
  <c r="DV38" i="57"/>
  <c r="DU38" i="57"/>
  <c r="DT38" i="57"/>
  <c r="DS38" i="57"/>
  <c r="DR38" i="57"/>
  <c r="DQ38" i="57"/>
  <c r="DP38" i="57"/>
  <c r="DO38" i="57"/>
  <c r="DN38" i="57"/>
  <c r="DM38" i="57"/>
  <c r="DL38" i="57"/>
  <c r="DK38" i="57"/>
  <c r="DJ38" i="57"/>
  <c r="DI38" i="57"/>
  <c r="DH38" i="57"/>
  <c r="DG38" i="57"/>
  <c r="DF38" i="57"/>
  <c r="DE38" i="57"/>
  <c r="DD38" i="57"/>
  <c r="DC38" i="57"/>
  <c r="DB38" i="57"/>
  <c r="DA38" i="57"/>
  <c r="CZ38" i="57"/>
  <c r="CY38" i="57"/>
  <c r="CX38" i="57"/>
  <c r="CW38" i="57"/>
  <c r="CV38" i="57"/>
  <c r="CU38" i="57"/>
  <c r="CT38" i="57"/>
  <c r="CS38" i="57"/>
  <c r="CR38" i="57"/>
  <c r="CQ38" i="57"/>
  <c r="CP38" i="57"/>
  <c r="CO38" i="57"/>
  <c r="CN38" i="57"/>
  <c r="CM38" i="57"/>
  <c r="CL38" i="57"/>
  <c r="CK38" i="57"/>
  <c r="CJ38" i="57"/>
  <c r="CI38" i="57"/>
  <c r="CH38" i="57"/>
  <c r="DV27" i="57"/>
  <c r="DT27" i="57"/>
  <c r="DR27" i="57"/>
  <c r="DP27" i="57"/>
  <c r="DN27" i="57"/>
  <c r="DL27" i="57"/>
  <c r="DJ27" i="57"/>
  <c r="DH27" i="57"/>
  <c r="DF27" i="57"/>
  <c r="DD27" i="57"/>
  <c r="DB27" i="57"/>
  <c r="CZ27" i="57"/>
  <c r="CX27" i="57"/>
  <c r="CV27" i="57"/>
  <c r="CT27" i="57"/>
  <c r="CR27" i="57"/>
  <c r="CP27" i="57"/>
  <c r="CN27" i="57"/>
  <c r="CL27" i="57"/>
  <c r="CJ27" i="57"/>
  <c r="CH27" i="57"/>
  <c r="DU27" i="57"/>
  <c r="DS27" i="57"/>
  <c r="DQ27" i="57"/>
  <c r="DO27" i="57"/>
  <c r="DM27" i="57"/>
  <c r="DK27" i="57"/>
  <c r="DI27" i="57"/>
  <c r="DG27" i="57"/>
  <c r="DE27" i="57"/>
  <c r="DC27" i="57"/>
  <c r="DA27" i="57"/>
  <c r="CY27" i="57"/>
  <c r="CW27" i="57"/>
  <c r="CU27" i="57"/>
  <c r="CS27" i="57"/>
  <c r="CQ27" i="57"/>
  <c r="CO27" i="57"/>
  <c r="CM27" i="57"/>
  <c r="CK27" i="57"/>
  <c r="CI27" i="57"/>
  <c r="CP31" i="57"/>
  <c r="CL31" i="57"/>
  <c r="CI31" i="57"/>
  <c r="DV31" i="57"/>
  <c r="DU31" i="57"/>
  <c r="DT31" i="57"/>
  <c r="DS31" i="57"/>
  <c r="DR31" i="57"/>
  <c r="DQ31" i="57"/>
  <c r="DP31" i="57"/>
  <c r="DO31" i="57"/>
  <c r="DN31" i="57"/>
  <c r="DM31" i="57"/>
  <c r="DL31" i="57"/>
  <c r="DK31" i="57"/>
  <c r="DJ31" i="57"/>
  <c r="DI31" i="57"/>
  <c r="DH31" i="57"/>
  <c r="DG31" i="57"/>
  <c r="DF31" i="57"/>
  <c r="DE31" i="57"/>
  <c r="DD31" i="57"/>
  <c r="DC31" i="57"/>
  <c r="DB31" i="57"/>
  <c r="DA31" i="57"/>
  <c r="CZ31" i="57"/>
  <c r="CY31" i="57"/>
  <c r="CX31" i="57"/>
  <c r="CW31" i="57"/>
  <c r="CV31" i="57"/>
  <c r="CU31" i="57"/>
  <c r="CT31" i="57"/>
  <c r="CS31" i="57"/>
  <c r="CR31" i="57"/>
  <c r="CQ31" i="57"/>
  <c r="CO31" i="57"/>
  <c r="CN31" i="57"/>
  <c r="CM31" i="57"/>
  <c r="CK31" i="57"/>
  <c r="CJ31" i="57"/>
  <c r="CH31" i="57"/>
  <c r="BR48" i="57" l="1"/>
  <c r="BR45" i="57"/>
  <c r="BR49" i="57"/>
  <c r="BR47" i="57"/>
  <c r="BS31" i="57"/>
  <c r="BS27" i="57"/>
  <c r="BS43" i="57"/>
  <c r="BS42" i="57"/>
  <c r="BS41" i="57"/>
  <c r="BS40" i="57"/>
  <c r="BS39" i="57"/>
  <c r="BS38" i="57"/>
  <c r="BS37" i="57"/>
  <c r="BS36" i="57"/>
  <c r="BS35" i="57"/>
  <c r="BS34" i="57"/>
  <c r="BS33" i="57"/>
  <c r="BS32" i="57"/>
  <c r="BS30" i="57"/>
  <c r="BS29" i="57"/>
  <c r="BS28" i="57"/>
  <c r="BS25" i="57"/>
  <c r="BS24" i="57"/>
  <c r="BS23" i="57"/>
  <c r="BS22" i="57"/>
  <c r="BS21" i="57"/>
  <c r="BS20" i="57"/>
  <c r="BS19" i="57"/>
  <c r="BS18" i="57"/>
  <c r="BS16" i="57"/>
  <c r="BS15" i="57"/>
  <c r="BS14" i="57"/>
  <c r="BS13" i="57"/>
  <c r="BS12" i="57"/>
  <c r="BS7" i="57"/>
  <c r="BS17" i="57"/>
  <c r="BS11" i="57" l="1"/>
  <c r="BS10" i="57"/>
  <c r="BS9" i="57"/>
  <c r="BS8" i="57"/>
  <c r="BS6" i="57"/>
  <c r="BS5" i="57"/>
  <c r="BU43" i="57"/>
  <c r="BU39" i="57"/>
  <c r="BU35" i="57"/>
  <c r="BU31" i="57"/>
  <c r="BU27" i="57"/>
  <c r="BU23" i="57"/>
  <c r="BU19" i="57"/>
  <c r="BU15" i="57"/>
  <c r="BU11" i="57"/>
  <c r="BU7" i="57"/>
  <c r="BU34" i="57"/>
  <c r="BU33" i="57"/>
  <c r="BU32" i="57"/>
  <c r="BU30" i="57"/>
  <c r="BU29" i="57"/>
  <c r="BU28" i="57"/>
  <c r="BU26" i="57"/>
  <c r="BZ26" i="57" s="1"/>
  <c r="BU25" i="57"/>
  <c r="BU24" i="57"/>
  <c r="BU22" i="57"/>
  <c r="BU20" i="57"/>
  <c r="BU16" i="57"/>
  <c r="BU13" i="57"/>
  <c r="BU12" i="57"/>
  <c r="BU9" i="57"/>
  <c r="BU8" i="57"/>
  <c r="BU5" i="57"/>
  <c r="BU44" i="57"/>
  <c r="BU42" i="57"/>
  <c r="BU41" i="57"/>
  <c r="BU40" i="57"/>
  <c r="BU38" i="57"/>
  <c r="BU37" i="57"/>
  <c r="BU36" i="57"/>
  <c r="BZ5" i="57" l="1"/>
  <c r="CA5" i="57" s="1"/>
  <c r="BY5" i="57"/>
  <c r="BY41" i="57"/>
  <c r="BZ41" i="57"/>
  <c r="BY8" i="57"/>
  <c r="BZ8" i="57" s="1"/>
  <c r="BY16" i="57"/>
  <c r="BZ16" i="57"/>
  <c r="BY25" i="57"/>
  <c r="BZ25" i="57"/>
  <c r="BY30" i="57"/>
  <c r="BZ30" i="57"/>
  <c r="BY7" i="57"/>
  <c r="BZ7" i="57"/>
  <c r="BY23" i="57"/>
  <c r="BZ23" i="57"/>
  <c r="BY39" i="57"/>
  <c r="BZ39" i="57"/>
  <c r="BY42" i="57"/>
  <c r="BZ42" i="57"/>
  <c r="BY9" i="57"/>
  <c r="BZ9" i="57"/>
  <c r="BY20" i="57"/>
  <c r="BZ20" i="57" s="1"/>
  <c r="BY32" i="57"/>
  <c r="BZ32" i="57" s="1"/>
  <c r="BY11" i="57"/>
  <c r="BZ11" i="57" s="1"/>
  <c r="BY27" i="57"/>
  <c r="BZ27" i="57"/>
  <c r="BY43" i="57"/>
  <c r="BZ43" i="57"/>
  <c r="BY36" i="57"/>
  <c r="BZ36" i="57"/>
  <c r="BY38" i="57"/>
  <c r="BZ38" i="57" s="1"/>
  <c r="BY44" i="57"/>
  <c r="BZ44" i="57"/>
  <c r="CA44" i="57" s="1"/>
  <c r="BY12" i="57"/>
  <c r="BZ12" i="57"/>
  <c r="BY22" i="57"/>
  <c r="BZ22" i="57"/>
  <c r="BY28" i="57"/>
  <c r="BZ28" i="57" s="1"/>
  <c r="BY33" i="57"/>
  <c r="BZ33" i="57" s="1"/>
  <c r="BY15" i="57"/>
  <c r="BZ15" i="57" s="1"/>
  <c r="BY31" i="57"/>
  <c r="BZ31" i="57"/>
  <c r="BY37" i="57"/>
  <c r="BZ37" i="57" s="1"/>
  <c r="BY40" i="57"/>
  <c r="BZ40" i="57"/>
  <c r="BY13" i="57"/>
  <c r="BZ13" i="57"/>
  <c r="BY24" i="57"/>
  <c r="BZ24" i="57" s="1"/>
  <c r="BY29" i="57"/>
  <c r="BZ29" i="57"/>
  <c r="BY34" i="57"/>
  <c r="BZ34" i="57" s="1"/>
  <c r="BY19" i="57"/>
  <c r="BZ19" i="57"/>
  <c r="BY35" i="57"/>
  <c r="BZ35" i="57" s="1"/>
  <c r="BV26" i="57"/>
  <c r="BW26" i="57" s="1"/>
  <c r="BY26" i="57"/>
  <c r="BU18" i="57"/>
  <c r="BU14" i="57"/>
  <c r="BZ14" i="57" s="1"/>
  <c r="BU10" i="57"/>
  <c r="BV8" i="57"/>
  <c r="BW8" i="57" s="1"/>
  <c r="BV12" i="57"/>
  <c r="BW12" i="57" s="1"/>
  <c r="BV16" i="57"/>
  <c r="BW16" i="57" s="1"/>
  <c r="BV20" i="57"/>
  <c r="BW20" i="57" s="1"/>
  <c r="BV5" i="57"/>
  <c r="BW5" i="57" s="1"/>
  <c r="BV7" i="57"/>
  <c r="BW7" i="57" s="1"/>
  <c r="BV9" i="57"/>
  <c r="BW9" i="57" s="1"/>
  <c r="BV11" i="57"/>
  <c r="BW11" i="57" s="1"/>
  <c r="BV13" i="57"/>
  <c r="BW13" i="57" s="1"/>
  <c r="BV15" i="57"/>
  <c r="BW15" i="57" s="1"/>
  <c r="BK17" i="57"/>
  <c r="BU17" i="57"/>
  <c r="BV19" i="57"/>
  <c r="BW19" i="57" s="1"/>
  <c r="BV23" i="57"/>
  <c r="BW23" i="57"/>
  <c r="BV25" i="57"/>
  <c r="BW25" i="57" s="1"/>
  <c r="BV27" i="57"/>
  <c r="BW27" i="57" s="1"/>
  <c r="BV29" i="57"/>
  <c r="BW29" i="57"/>
  <c r="BV31" i="57"/>
  <c r="BW31" i="57" s="1"/>
  <c r="BV33" i="57"/>
  <c r="BW33" i="57" s="1"/>
  <c r="BV35" i="57"/>
  <c r="BW35" i="57" s="1"/>
  <c r="BV37" i="57"/>
  <c r="BW37" i="57" s="1"/>
  <c r="BV39" i="57"/>
  <c r="BW39" i="57" s="1"/>
  <c r="BV41" i="57"/>
  <c r="BW41" i="57" s="1"/>
  <c r="BV43" i="57"/>
  <c r="BW43" i="57" s="1"/>
  <c r="AZ6" i="57"/>
  <c r="BU6" i="57"/>
  <c r="BV22" i="57"/>
  <c r="BW22" i="57" s="1"/>
  <c r="BV24" i="57"/>
  <c r="BW24" i="57" s="1"/>
  <c r="BV28" i="57"/>
  <c r="BW28" i="57" s="1"/>
  <c r="BV30" i="57"/>
  <c r="BW30" i="57"/>
  <c r="BV32" i="57"/>
  <c r="BW32" i="57" s="1"/>
  <c r="BV34" i="57"/>
  <c r="BW34" i="57" s="1"/>
  <c r="BV36" i="57"/>
  <c r="BW36" i="57" s="1"/>
  <c r="BV38" i="57"/>
  <c r="BW38" i="57" s="1"/>
  <c r="BV40" i="57"/>
  <c r="BW40" i="57" s="1"/>
  <c r="BV42" i="57"/>
  <c r="BW42" i="57" s="1"/>
  <c r="BV44" i="57"/>
  <c r="BW44" i="57"/>
  <c r="BJ7" i="57"/>
  <c r="BH7" i="57"/>
  <c r="BF7" i="57"/>
  <c r="BD7" i="57"/>
  <c r="BB7" i="57"/>
  <c r="AZ7" i="57"/>
  <c r="BK7" i="57"/>
  <c r="BI7" i="57"/>
  <c r="BG7" i="57"/>
  <c r="BE7" i="57"/>
  <c r="BC7" i="57"/>
  <c r="BA7" i="57"/>
  <c r="BK13" i="57"/>
  <c r="BI13" i="57"/>
  <c r="BG13" i="57"/>
  <c r="BE13" i="57"/>
  <c r="BC13" i="57"/>
  <c r="BA13" i="57"/>
  <c r="BJ13" i="57"/>
  <c r="BH13" i="57"/>
  <c r="BF13" i="57"/>
  <c r="BD13" i="57"/>
  <c r="BB13" i="57"/>
  <c r="AZ13" i="57"/>
  <c r="BK15" i="57"/>
  <c r="BI15" i="57"/>
  <c r="BJ15" i="57"/>
  <c r="BG15" i="57"/>
  <c r="BE15" i="57"/>
  <c r="BC15" i="57"/>
  <c r="BA15" i="57"/>
  <c r="BH15" i="57"/>
  <c r="BF15" i="57"/>
  <c r="BD15" i="57"/>
  <c r="BB15" i="57"/>
  <c r="AZ15" i="57"/>
  <c r="BJ19" i="57"/>
  <c r="BH19" i="57"/>
  <c r="BF19" i="57"/>
  <c r="BD19" i="57"/>
  <c r="BB19" i="57"/>
  <c r="AZ19" i="57"/>
  <c r="CA19" i="57" s="1"/>
  <c r="BI19" i="57"/>
  <c r="BE19" i="57"/>
  <c r="BA19" i="57"/>
  <c r="BK19" i="57"/>
  <c r="BG19" i="57"/>
  <c r="BC19" i="57"/>
  <c r="BJ21" i="57"/>
  <c r="BH21" i="57"/>
  <c r="BF21" i="57"/>
  <c r="BD21" i="57"/>
  <c r="BB21" i="57"/>
  <c r="AZ21" i="57"/>
  <c r="BI21" i="57"/>
  <c r="BE21" i="57"/>
  <c r="BA21" i="57"/>
  <c r="BU21" i="57"/>
  <c r="BK21" i="57"/>
  <c r="BG21" i="57"/>
  <c r="BC21" i="57"/>
  <c r="BJ23" i="57"/>
  <c r="BH23" i="57"/>
  <c r="BF23" i="57"/>
  <c r="BD23" i="57"/>
  <c r="BB23" i="57"/>
  <c r="AZ23" i="57"/>
  <c r="BI23" i="57"/>
  <c r="BE23" i="57"/>
  <c r="BA23" i="57"/>
  <c r="BK23" i="57"/>
  <c r="BG23" i="57"/>
  <c r="BC23" i="57"/>
  <c r="BJ25" i="57"/>
  <c r="BH25" i="57"/>
  <c r="BF25" i="57"/>
  <c r="BD25" i="57"/>
  <c r="BB25" i="57"/>
  <c r="AZ25" i="57"/>
  <c r="BI25" i="57"/>
  <c r="BE25" i="57"/>
  <c r="BA25" i="57"/>
  <c r="BK25" i="57"/>
  <c r="BG25" i="57"/>
  <c r="BC25" i="57"/>
  <c r="BK27" i="57"/>
  <c r="BI27" i="57"/>
  <c r="BG27" i="57"/>
  <c r="BE27" i="57"/>
  <c r="BC27" i="57"/>
  <c r="BA27" i="57"/>
  <c r="BJ27" i="57"/>
  <c r="BF27" i="57"/>
  <c r="BB27" i="57"/>
  <c r="BH27" i="57"/>
  <c r="BD27" i="57"/>
  <c r="AZ27" i="57"/>
  <c r="BK29" i="57"/>
  <c r="BI29" i="57"/>
  <c r="BG29" i="57"/>
  <c r="BE29" i="57"/>
  <c r="BC29" i="57"/>
  <c r="BA29" i="57"/>
  <c r="BJ29" i="57"/>
  <c r="BF29" i="57"/>
  <c r="BB29" i="57"/>
  <c r="BH29" i="57"/>
  <c r="BD29" i="57"/>
  <c r="AZ29" i="57"/>
  <c r="BJ31" i="57"/>
  <c r="BH31" i="57"/>
  <c r="BF31" i="57"/>
  <c r="BD31" i="57"/>
  <c r="BB31" i="57"/>
  <c r="AZ31" i="57"/>
  <c r="BI31" i="57"/>
  <c r="BE31" i="57"/>
  <c r="BA31" i="57"/>
  <c r="BK31" i="57"/>
  <c r="BG31" i="57"/>
  <c r="BC31" i="57"/>
  <c r="BJ33" i="57"/>
  <c r="BH33" i="57"/>
  <c r="BF33" i="57"/>
  <c r="BD33" i="57"/>
  <c r="BB33" i="57"/>
  <c r="AZ33" i="57"/>
  <c r="BI33" i="57"/>
  <c r="BE33" i="57"/>
  <c r="BA33" i="57"/>
  <c r="BK33" i="57"/>
  <c r="BG33" i="57"/>
  <c r="BC33" i="57"/>
  <c r="BJ35" i="57"/>
  <c r="BH35" i="57"/>
  <c r="BF35" i="57"/>
  <c r="BD35" i="57"/>
  <c r="BB35" i="57"/>
  <c r="AZ35" i="57"/>
  <c r="BI35" i="57"/>
  <c r="BE35" i="57"/>
  <c r="BA35" i="57"/>
  <c r="BK35" i="57"/>
  <c r="BG35" i="57"/>
  <c r="BC35" i="57"/>
  <c r="BJ37" i="57"/>
  <c r="BH37" i="57"/>
  <c r="BF37" i="57"/>
  <c r="BD37" i="57"/>
  <c r="BB37" i="57"/>
  <c r="AZ37" i="57"/>
  <c r="BI37" i="57"/>
  <c r="BE37" i="57"/>
  <c r="BA37" i="57"/>
  <c r="BK37" i="57"/>
  <c r="BG37" i="57"/>
  <c r="BC37" i="57"/>
  <c r="BJ39" i="57"/>
  <c r="BH39" i="57"/>
  <c r="BF39" i="57"/>
  <c r="BD39" i="57"/>
  <c r="BB39" i="57"/>
  <c r="AZ39" i="57"/>
  <c r="BI39" i="57"/>
  <c r="BE39" i="57"/>
  <c r="BA39" i="57"/>
  <c r="BK39" i="57"/>
  <c r="BG39" i="57"/>
  <c r="BC39" i="57"/>
  <c r="BJ41" i="57"/>
  <c r="BH41" i="57"/>
  <c r="BF41" i="57"/>
  <c r="BD41" i="57"/>
  <c r="BB41" i="57"/>
  <c r="AZ41" i="57"/>
  <c r="BI41" i="57"/>
  <c r="BE41" i="57"/>
  <c r="BA41" i="57"/>
  <c r="BK41" i="57"/>
  <c r="BG41" i="57"/>
  <c r="BC41" i="57"/>
  <c r="BJ43" i="57"/>
  <c r="BH43" i="57"/>
  <c r="BF43" i="57"/>
  <c r="BD43" i="57"/>
  <c r="BB43" i="57"/>
  <c r="AZ43" i="57"/>
  <c r="BI43" i="57"/>
  <c r="BE43" i="57"/>
  <c r="BA43" i="57"/>
  <c r="BK43" i="57"/>
  <c r="BG43" i="57"/>
  <c r="BC43" i="57"/>
  <c r="BA17" i="57"/>
  <c r="BE17" i="57"/>
  <c r="BI17" i="57"/>
  <c r="AZ9" i="57"/>
  <c r="BB9" i="57"/>
  <c r="BD9" i="57"/>
  <c r="BF9" i="57"/>
  <c r="BH9" i="57"/>
  <c r="BJ9" i="57"/>
  <c r="BK6" i="57"/>
  <c r="BI6" i="57"/>
  <c r="BG6" i="57"/>
  <c r="BE6" i="57"/>
  <c r="BC6" i="57"/>
  <c r="BA6" i="57"/>
  <c r="BJ6" i="57"/>
  <c r="BH6" i="57"/>
  <c r="BF6" i="57"/>
  <c r="BD6" i="57"/>
  <c r="BB6" i="57"/>
  <c r="BJ12" i="57"/>
  <c r="BH12" i="57"/>
  <c r="BF12" i="57"/>
  <c r="BD12" i="57"/>
  <c r="BB12" i="57"/>
  <c r="AZ12" i="57"/>
  <c r="BK12" i="57"/>
  <c r="BI12" i="57"/>
  <c r="BG12" i="57"/>
  <c r="BE12" i="57"/>
  <c r="BC12" i="57"/>
  <c r="BA12" i="57"/>
  <c r="BJ14" i="57"/>
  <c r="BH14" i="57"/>
  <c r="BF14" i="57"/>
  <c r="BD14" i="57"/>
  <c r="BB14" i="57"/>
  <c r="AZ14" i="57"/>
  <c r="BK14" i="57"/>
  <c r="BI14" i="57"/>
  <c r="BG14" i="57"/>
  <c r="BE14" i="57"/>
  <c r="BC14" i="57"/>
  <c r="BA14" i="57"/>
  <c r="BJ16" i="57"/>
  <c r="BH16" i="57"/>
  <c r="BF16" i="57"/>
  <c r="BD16" i="57"/>
  <c r="BB16" i="57"/>
  <c r="AZ16" i="57"/>
  <c r="BI16" i="57"/>
  <c r="BE16" i="57"/>
  <c r="BA16" i="57"/>
  <c r="BK16" i="57"/>
  <c r="BG16" i="57"/>
  <c r="BC16" i="57"/>
  <c r="BK18" i="57"/>
  <c r="BI18" i="57"/>
  <c r="BG18" i="57"/>
  <c r="BE18" i="57"/>
  <c r="BC18" i="57"/>
  <c r="BA18" i="57"/>
  <c r="BJ18" i="57"/>
  <c r="BF18" i="57"/>
  <c r="BB18" i="57"/>
  <c r="BH18" i="57"/>
  <c r="BD18" i="57"/>
  <c r="AZ18" i="57"/>
  <c r="BK20" i="57"/>
  <c r="BI20" i="57"/>
  <c r="BG20" i="57"/>
  <c r="BE20" i="57"/>
  <c r="BC20" i="57"/>
  <c r="BA20" i="57"/>
  <c r="BJ20" i="57"/>
  <c r="BF20" i="57"/>
  <c r="BB20" i="57"/>
  <c r="BH20" i="57"/>
  <c r="BD20" i="57"/>
  <c r="AZ20" i="57"/>
  <c r="BK22" i="57"/>
  <c r="BI22" i="57"/>
  <c r="BG22" i="57"/>
  <c r="BE22" i="57"/>
  <c r="BC22" i="57"/>
  <c r="BA22" i="57"/>
  <c r="BJ22" i="57"/>
  <c r="BF22" i="57"/>
  <c r="BB22" i="57"/>
  <c r="BH22" i="57"/>
  <c r="BD22" i="57"/>
  <c r="AZ22" i="57"/>
  <c r="BK24" i="57"/>
  <c r="BI24" i="57"/>
  <c r="BG24" i="57"/>
  <c r="BE24" i="57"/>
  <c r="BC24" i="57"/>
  <c r="BA24" i="57"/>
  <c r="BJ24" i="57"/>
  <c r="BF24" i="57"/>
  <c r="BB24" i="57"/>
  <c r="BH24" i="57"/>
  <c r="BD24" i="57"/>
  <c r="AZ24" i="57"/>
  <c r="BK26" i="57"/>
  <c r="BI26" i="57"/>
  <c r="BG26" i="57"/>
  <c r="BE26" i="57"/>
  <c r="BC26" i="57"/>
  <c r="BA26" i="57"/>
  <c r="BJ26" i="57"/>
  <c r="BF26" i="57"/>
  <c r="BB26" i="57"/>
  <c r="BH26" i="57"/>
  <c r="BD26" i="57"/>
  <c r="AZ26" i="57"/>
  <c r="BJ30" i="57"/>
  <c r="BH30" i="57"/>
  <c r="BF30" i="57"/>
  <c r="BD30" i="57"/>
  <c r="BB30" i="57"/>
  <c r="AZ30" i="57"/>
  <c r="BI30" i="57"/>
  <c r="BE30" i="57"/>
  <c r="BA30" i="57"/>
  <c r="BK30" i="57"/>
  <c r="BG30" i="57"/>
  <c r="BC30" i="57"/>
  <c r="BK32" i="57"/>
  <c r="BI32" i="57"/>
  <c r="BG32" i="57"/>
  <c r="BE32" i="57"/>
  <c r="BC32" i="57"/>
  <c r="BA32" i="57"/>
  <c r="BJ32" i="57"/>
  <c r="BF32" i="57"/>
  <c r="BB32" i="57"/>
  <c r="BH32" i="57"/>
  <c r="BD32" i="57"/>
  <c r="AZ32" i="57"/>
  <c r="BK34" i="57"/>
  <c r="BI34" i="57"/>
  <c r="BG34" i="57"/>
  <c r="BE34" i="57"/>
  <c r="BC34" i="57"/>
  <c r="BA34" i="57"/>
  <c r="BJ34" i="57"/>
  <c r="BF34" i="57"/>
  <c r="BB34" i="57"/>
  <c r="BH34" i="57"/>
  <c r="BD34" i="57"/>
  <c r="AZ34" i="57"/>
  <c r="BK36" i="57"/>
  <c r="BI36" i="57"/>
  <c r="BG36" i="57"/>
  <c r="BE36" i="57"/>
  <c r="BC36" i="57"/>
  <c r="BA36" i="57"/>
  <c r="BJ36" i="57"/>
  <c r="BF36" i="57"/>
  <c r="BB36" i="57"/>
  <c r="BH36" i="57"/>
  <c r="BD36" i="57"/>
  <c r="AZ36" i="57"/>
  <c r="BK38" i="57"/>
  <c r="BI38" i="57"/>
  <c r="BG38" i="57"/>
  <c r="BE38" i="57"/>
  <c r="BC38" i="57"/>
  <c r="BA38" i="57"/>
  <c r="BJ38" i="57"/>
  <c r="BF38" i="57"/>
  <c r="BB38" i="57"/>
  <c r="BH38" i="57"/>
  <c r="BD38" i="57"/>
  <c r="AZ38" i="57"/>
  <c r="BK40" i="57"/>
  <c r="BI40" i="57"/>
  <c r="BG40" i="57"/>
  <c r="BE40" i="57"/>
  <c r="BC40" i="57"/>
  <c r="BA40" i="57"/>
  <c r="BJ40" i="57"/>
  <c r="BF40" i="57"/>
  <c r="BB40" i="57"/>
  <c r="BH40" i="57"/>
  <c r="BD40" i="57"/>
  <c r="AZ40" i="57"/>
  <c r="BK42" i="57"/>
  <c r="BI42" i="57"/>
  <c r="BG42" i="57"/>
  <c r="BE42" i="57"/>
  <c r="BC42" i="57"/>
  <c r="BA42" i="57"/>
  <c r="BJ42" i="57"/>
  <c r="BF42" i="57"/>
  <c r="BB42" i="57"/>
  <c r="BH42" i="57"/>
  <c r="BD42" i="57"/>
  <c r="AZ42" i="57"/>
  <c r="CA42" i="57" s="1"/>
  <c r="BC17" i="57"/>
  <c r="BG17" i="57"/>
  <c r="BA9" i="57"/>
  <c r="BC9" i="57"/>
  <c r="BE9" i="57"/>
  <c r="BG9" i="57"/>
  <c r="BI9" i="57"/>
  <c r="BK9" i="57"/>
  <c r="BJ28" i="57"/>
  <c r="BH28" i="57"/>
  <c r="BF28" i="57"/>
  <c r="BD28" i="57"/>
  <c r="BB28" i="57"/>
  <c r="AZ28" i="57"/>
  <c r="BK28" i="57"/>
  <c r="BI28" i="57"/>
  <c r="BG28" i="57"/>
  <c r="BE28" i="57"/>
  <c r="BC28" i="57"/>
  <c r="BA28" i="57"/>
  <c r="AZ17" i="57"/>
  <c r="BB17" i="57"/>
  <c r="BD17" i="57"/>
  <c r="BF17" i="57"/>
  <c r="BH17" i="57"/>
  <c r="BJ17" i="57"/>
  <c r="CA41" i="57" l="1"/>
  <c r="BY6" i="57"/>
  <c r="BZ6" i="57"/>
  <c r="CA6" i="57" s="1"/>
  <c r="BY17" i="57"/>
  <c r="BZ17" i="57"/>
  <c r="CA17" i="57" s="1"/>
  <c r="BY21" i="57"/>
  <c r="BZ21" i="57"/>
  <c r="CA21" i="57" s="1"/>
  <c r="CA7" i="57"/>
  <c r="CA22" i="57"/>
  <c r="CA40" i="57"/>
  <c r="CA38" i="57"/>
  <c r="CA36" i="57"/>
  <c r="CA34" i="57"/>
  <c r="CA32" i="57"/>
  <c r="CA26" i="57"/>
  <c r="CA24" i="57"/>
  <c r="CA20" i="57"/>
  <c r="CA9" i="57"/>
  <c r="CA29" i="57"/>
  <c r="CA27" i="57"/>
  <c r="CA15" i="57"/>
  <c r="CA13" i="57"/>
  <c r="CA28" i="57"/>
  <c r="CA30" i="57"/>
  <c r="CA16" i="57"/>
  <c r="CA14" i="57"/>
  <c r="CA12" i="57"/>
  <c r="CA43" i="57"/>
  <c r="CA39" i="57"/>
  <c r="CA37" i="57"/>
  <c r="CA35" i="57"/>
  <c r="CA33" i="57"/>
  <c r="CA31" i="57"/>
  <c r="CA25" i="57"/>
  <c r="CA23" i="57"/>
  <c r="BX29" i="57"/>
  <c r="BX30" i="57"/>
  <c r="BX39" i="57"/>
  <c r="BV14" i="57"/>
  <c r="BY14" i="57"/>
  <c r="BV18" i="57"/>
  <c r="BW18" i="57" s="1"/>
  <c r="BL18" i="57" s="1"/>
  <c r="BT18" i="57" s="1"/>
  <c r="BY18" i="57"/>
  <c r="BZ18" i="57" s="1"/>
  <c r="CA18" i="57" s="1"/>
  <c r="BV10" i="57"/>
  <c r="BW10" i="57" s="1"/>
  <c r="BY10" i="57"/>
  <c r="BZ10" i="57" s="1"/>
  <c r="BX20" i="57"/>
  <c r="BX25" i="57"/>
  <c r="BX42" i="57"/>
  <c r="BX24" i="57"/>
  <c r="BN17" i="57"/>
  <c r="BN21" i="57"/>
  <c r="BN19" i="57"/>
  <c r="BN7" i="57"/>
  <c r="BN42" i="57"/>
  <c r="BN40" i="57"/>
  <c r="BN38" i="57"/>
  <c r="BN36" i="57"/>
  <c r="BN34" i="57"/>
  <c r="BN32" i="57"/>
  <c r="BN26" i="57"/>
  <c r="BN24" i="57"/>
  <c r="BN22" i="57"/>
  <c r="BN20" i="57"/>
  <c r="BN18" i="57"/>
  <c r="BN9" i="57"/>
  <c r="BN29" i="57"/>
  <c r="BN27" i="57"/>
  <c r="BN6" i="57"/>
  <c r="BN15" i="57"/>
  <c r="BN13" i="57"/>
  <c r="BN28" i="57"/>
  <c r="BN30" i="57"/>
  <c r="BN16" i="57"/>
  <c r="BN14" i="57"/>
  <c r="BN12" i="57"/>
  <c r="BN43" i="57"/>
  <c r="BN41" i="57"/>
  <c r="BN39" i="57"/>
  <c r="BN37" i="57"/>
  <c r="BN35" i="57"/>
  <c r="BN33" i="57"/>
  <c r="BN31" i="57"/>
  <c r="BN25" i="57"/>
  <c r="BN23" i="57"/>
  <c r="BX31" i="57"/>
  <c r="BX43" i="57"/>
  <c r="BX16" i="57"/>
  <c r="BX35" i="57"/>
  <c r="BX9" i="57"/>
  <c r="BX41" i="57"/>
  <c r="BX27" i="57"/>
  <c r="BX23" i="57"/>
  <c r="BX44" i="57"/>
  <c r="BW14" i="57"/>
  <c r="BX34" i="57"/>
  <c r="BX38" i="57"/>
  <c r="BX19" i="57"/>
  <c r="BX13" i="57"/>
  <c r="BX12" i="57"/>
  <c r="BX32" i="57"/>
  <c r="BX22" i="57"/>
  <c r="BX7" i="57"/>
  <c r="BP17" i="57"/>
  <c r="BP6" i="57"/>
  <c r="BO21" i="57"/>
  <c r="BP15" i="57"/>
  <c r="BP13" i="57"/>
  <c r="BP42" i="57"/>
  <c r="BP26" i="57"/>
  <c r="BP22" i="57"/>
  <c r="BP27" i="57"/>
  <c r="BO9" i="57"/>
  <c r="BP44" i="57"/>
  <c r="BP40" i="57"/>
  <c r="BP38" i="57"/>
  <c r="BP36" i="57"/>
  <c r="BP34" i="57"/>
  <c r="BP32" i="57"/>
  <c r="BP24" i="57"/>
  <c r="BP20" i="57"/>
  <c r="BP18" i="57"/>
  <c r="BP29" i="57"/>
  <c r="BP30" i="57"/>
  <c r="BO19" i="57"/>
  <c r="BO7" i="57"/>
  <c r="BP16" i="57"/>
  <c r="BO6" i="57"/>
  <c r="BP43" i="57"/>
  <c r="BP41" i="57"/>
  <c r="BP39" i="57"/>
  <c r="BP37" i="57"/>
  <c r="BP35" i="57"/>
  <c r="BP25" i="57"/>
  <c r="BP23" i="57"/>
  <c r="BO17" i="57"/>
  <c r="BP33" i="57"/>
  <c r="BO13" i="57"/>
  <c r="BP9" i="57"/>
  <c r="BP31" i="57"/>
  <c r="BP28" i="57"/>
  <c r="BP14" i="57"/>
  <c r="BP12" i="57"/>
  <c r="BX37" i="57"/>
  <c r="BO28" i="57"/>
  <c r="BO44" i="57"/>
  <c r="BO42" i="57"/>
  <c r="BO40" i="57"/>
  <c r="BO38" i="57"/>
  <c r="BO36" i="57"/>
  <c r="BO34" i="57"/>
  <c r="BO32" i="57"/>
  <c r="BO30" i="57"/>
  <c r="BO26" i="57"/>
  <c r="BO24" i="57"/>
  <c r="BO22" i="57"/>
  <c r="BO20" i="57"/>
  <c r="BO18" i="57"/>
  <c r="BO16" i="57"/>
  <c r="BO14" i="57"/>
  <c r="BO12" i="57"/>
  <c r="BO43" i="57"/>
  <c r="BO41" i="57"/>
  <c r="BO39" i="57"/>
  <c r="BO37" i="57"/>
  <c r="BO35" i="57"/>
  <c r="BO33" i="57"/>
  <c r="BO31" i="57"/>
  <c r="BO29" i="57"/>
  <c r="BO27" i="57"/>
  <c r="BO25" i="57"/>
  <c r="BO23" i="57"/>
  <c r="BP21" i="57"/>
  <c r="BP19" i="57"/>
  <c r="BO15" i="57"/>
  <c r="BP7" i="57"/>
  <c r="BX40" i="57"/>
  <c r="BX28" i="57"/>
  <c r="BX15" i="57"/>
  <c r="BX36" i="57"/>
  <c r="BX33" i="57"/>
  <c r="BX26" i="57"/>
  <c r="BV17" i="57"/>
  <c r="BW17" i="57"/>
  <c r="BV6" i="57"/>
  <c r="BW6" i="57" s="1"/>
  <c r="BL9" i="57"/>
  <c r="BT9" i="57" s="1"/>
  <c r="BL44" i="57"/>
  <c r="BT44" i="57" s="1"/>
  <c r="BL40" i="57"/>
  <c r="BT40" i="57" s="1"/>
  <c r="BL36" i="57"/>
  <c r="BT36" i="57" s="1"/>
  <c r="BL32" i="57"/>
  <c r="BT32" i="57" s="1"/>
  <c r="BL26" i="57"/>
  <c r="BT26" i="57" s="1"/>
  <c r="BL22" i="57"/>
  <c r="BT22" i="57" s="1"/>
  <c r="BL12" i="57"/>
  <c r="BT12" i="57" s="1"/>
  <c r="BL41" i="57"/>
  <c r="BT41" i="57" s="1"/>
  <c r="BL37" i="57"/>
  <c r="BT37" i="57" s="1"/>
  <c r="BL33" i="57"/>
  <c r="BT33" i="57" s="1"/>
  <c r="BL29" i="57"/>
  <c r="BT29" i="57" s="1"/>
  <c r="BL27" i="57"/>
  <c r="BT27" i="57" s="1"/>
  <c r="BL25" i="57"/>
  <c r="BT25" i="57" s="1"/>
  <c r="BV21" i="57"/>
  <c r="BL15" i="57"/>
  <c r="BT15" i="57" s="1"/>
  <c r="BL13" i="57"/>
  <c r="BT13" i="57" s="1"/>
  <c r="BL17" i="57"/>
  <c r="BT17" i="57" s="1"/>
  <c r="BL42" i="57"/>
  <c r="BT42" i="57" s="1"/>
  <c r="BL38" i="57"/>
  <c r="BT38" i="57" s="1"/>
  <c r="BL34" i="57"/>
  <c r="BT34" i="57" s="1"/>
  <c r="BL30" i="57"/>
  <c r="BT30" i="57" s="1"/>
  <c r="BL24" i="57"/>
  <c r="BT24" i="57" s="1"/>
  <c r="BL20" i="57"/>
  <c r="BT20" i="57" s="1"/>
  <c r="BL16" i="57"/>
  <c r="BT16" i="57" s="1"/>
  <c r="BL14" i="57"/>
  <c r="BT14" i="57" s="1"/>
  <c r="BL43" i="57"/>
  <c r="BT43" i="57" s="1"/>
  <c r="BL39" i="57"/>
  <c r="BT39" i="57" s="1"/>
  <c r="BL35" i="57"/>
  <c r="BT35" i="57" s="1"/>
  <c r="BL31" i="57"/>
  <c r="BT31" i="57" s="1"/>
  <c r="BL23" i="57"/>
  <c r="BT23" i="57" s="1"/>
  <c r="BL19" i="57"/>
  <c r="BT19" i="57" s="1"/>
  <c r="BL7" i="57"/>
  <c r="BT7" i="57" s="1"/>
  <c r="CF36" i="57" l="1"/>
  <c r="CD36" i="57"/>
  <c r="CE36" i="57"/>
  <c r="CG36" i="57"/>
  <c r="BX18" i="57"/>
  <c r="CF41" i="57"/>
  <c r="CG42" i="57"/>
  <c r="CF19" i="57"/>
  <c r="CD41" i="57"/>
  <c r="CD42" i="57"/>
  <c r="CG19" i="57"/>
  <c r="CG41" i="57"/>
  <c r="CF42" i="57"/>
  <c r="CD19" i="57"/>
  <c r="CE44" i="57"/>
  <c r="CF44" i="57"/>
  <c r="CD44" i="57"/>
  <c r="CG44" i="57"/>
  <c r="CE41" i="57"/>
  <c r="CE42" i="57"/>
  <c r="CE19" i="57"/>
  <c r="CE39" i="57"/>
  <c r="CD39" i="57"/>
  <c r="CG39" i="57"/>
  <c r="CF39" i="57"/>
  <c r="CE15" i="57"/>
  <c r="CD15" i="57"/>
  <c r="CG15" i="57"/>
  <c r="CF15" i="57"/>
  <c r="CE18" i="57"/>
  <c r="CD18" i="57"/>
  <c r="CE33" i="57"/>
  <c r="CF33" i="57"/>
  <c r="CD33" i="57"/>
  <c r="CG33" i="57"/>
  <c r="CE43" i="57"/>
  <c r="CG43" i="57"/>
  <c r="CD43" i="57"/>
  <c r="CF43" i="57"/>
  <c r="CE30" i="57"/>
  <c r="CF30" i="57"/>
  <c r="CD30" i="57"/>
  <c r="CG30" i="57"/>
  <c r="CE27" i="57"/>
  <c r="CG27" i="57"/>
  <c r="CD27" i="57"/>
  <c r="CF27" i="57"/>
  <c r="CE34" i="57"/>
  <c r="CG34" i="57"/>
  <c r="CD34" i="57"/>
  <c r="CF34" i="57"/>
  <c r="CE23" i="57"/>
  <c r="CD23" i="57"/>
  <c r="CG23" i="57"/>
  <c r="CF23" i="57"/>
  <c r="CE35" i="57"/>
  <c r="CF35" i="57"/>
  <c r="CD35" i="57"/>
  <c r="CG35" i="57"/>
  <c r="CE12" i="57"/>
  <c r="CG12" i="57"/>
  <c r="CF12" i="57"/>
  <c r="CD12" i="57"/>
  <c r="CE28" i="57"/>
  <c r="CF28" i="57"/>
  <c r="CD28" i="57"/>
  <c r="CG28" i="57"/>
  <c r="CE29" i="57"/>
  <c r="CG29" i="57"/>
  <c r="CD29" i="57"/>
  <c r="CF29" i="57"/>
  <c r="CE24" i="57"/>
  <c r="CG24" i="57"/>
  <c r="CD24" i="57"/>
  <c r="CF24" i="57"/>
  <c r="CE25" i="57"/>
  <c r="CF25" i="57"/>
  <c r="CD25" i="57"/>
  <c r="CG25" i="57"/>
  <c r="CE37" i="57"/>
  <c r="CD37" i="57"/>
  <c r="CG37" i="57"/>
  <c r="CF37" i="57"/>
  <c r="CE13" i="57"/>
  <c r="CF13" i="57"/>
  <c r="CD13" i="57"/>
  <c r="CG13" i="57"/>
  <c r="CE9" i="57"/>
  <c r="CF9" i="57"/>
  <c r="CD9" i="57"/>
  <c r="CG9" i="57"/>
  <c r="CE26" i="57"/>
  <c r="CD26" i="57"/>
  <c r="CG26" i="57"/>
  <c r="CF26" i="57"/>
  <c r="CE38" i="57"/>
  <c r="CG38" i="57"/>
  <c r="CF38" i="57"/>
  <c r="CD38" i="57"/>
  <c r="CE22" i="57"/>
  <c r="CG22" i="57"/>
  <c r="CF22" i="57"/>
  <c r="CD22" i="57"/>
  <c r="CE31" i="57"/>
  <c r="CD31" i="57"/>
  <c r="CG31" i="57"/>
  <c r="CF31" i="57"/>
  <c r="CE16" i="57"/>
  <c r="CG16" i="57"/>
  <c r="CF16" i="57"/>
  <c r="CD16" i="57"/>
  <c r="CE32" i="57"/>
  <c r="CG32" i="57"/>
  <c r="CD32" i="57"/>
  <c r="CF32" i="57"/>
  <c r="CE40" i="57"/>
  <c r="CF40" i="57"/>
  <c r="CD40" i="57"/>
  <c r="CG40" i="57"/>
  <c r="CE7" i="57"/>
  <c r="CF7" i="57"/>
  <c r="CD7" i="57"/>
  <c r="CG7" i="57"/>
  <c r="CE20" i="57"/>
  <c r="CG20" i="57"/>
  <c r="CD20" i="57"/>
  <c r="CF20" i="57"/>
  <c r="BX17" i="57"/>
  <c r="BX14" i="57"/>
  <c r="BX6" i="57"/>
  <c r="BL6" i="57"/>
  <c r="BT6" i="57" s="1"/>
  <c r="BP1" i="57"/>
  <c r="BQ24" i="57"/>
  <c r="BQ34" i="57"/>
  <c r="BQ9" i="57"/>
  <c r="BQ22" i="57"/>
  <c r="BQ32" i="57"/>
  <c r="BQ6" i="57"/>
  <c r="BQ13" i="57"/>
  <c r="BQ38" i="57"/>
  <c r="BQ17" i="57"/>
  <c r="BQ20" i="57"/>
  <c r="BQ23" i="57"/>
  <c r="BQ27" i="57"/>
  <c r="BQ31" i="57"/>
  <c r="BQ35" i="57"/>
  <c r="BQ39" i="57"/>
  <c r="BQ43" i="57"/>
  <c r="BQ15" i="57"/>
  <c r="BQ18" i="57"/>
  <c r="BQ26" i="57"/>
  <c r="BQ7" i="57"/>
  <c r="BQ29" i="57"/>
  <c r="BQ33" i="57"/>
  <c r="BQ42" i="57"/>
  <c r="BQ40" i="57"/>
  <c r="BQ19" i="57"/>
  <c r="BQ25" i="57"/>
  <c r="BQ37" i="57"/>
  <c r="BQ41" i="57"/>
  <c r="BQ12" i="57"/>
  <c r="BQ16" i="57"/>
  <c r="BQ30" i="57"/>
  <c r="BQ44" i="57"/>
  <c r="BQ28" i="57"/>
  <c r="BQ21" i="57"/>
  <c r="BQ14" i="57"/>
  <c r="BQ36" i="57"/>
  <c r="BW21" i="57"/>
  <c r="BL28" i="57"/>
  <c r="BT28" i="57" s="1"/>
  <c r="BJ1" i="57"/>
  <c r="BK1" i="57"/>
  <c r="BK11" i="57"/>
  <c r="BJ11" i="57"/>
  <c r="BI11" i="57"/>
  <c r="BH11" i="57"/>
  <c r="BG11" i="57"/>
  <c r="BF11" i="57"/>
  <c r="BE11" i="57"/>
  <c r="BD11" i="57"/>
  <c r="BC11" i="57"/>
  <c r="BB11" i="57"/>
  <c r="BA11" i="57"/>
  <c r="AZ11" i="57"/>
  <c r="BK10" i="57"/>
  <c r="BJ10" i="57"/>
  <c r="BI10" i="57"/>
  <c r="BH10" i="57"/>
  <c r="BG10" i="57"/>
  <c r="BF10" i="57"/>
  <c r="BE10" i="57"/>
  <c r="BD10" i="57"/>
  <c r="BC10" i="57"/>
  <c r="BB10" i="57"/>
  <c r="BA10" i="57"/>
  <c r="AZ10" i="57"/>
  <c r="BK8" i="57"/>
  <c r="BJ8" i="57"/>
  <c r="BI8" i="57"/>
  <c r="BH8" i="57"/>
  <c r="BG8" i="57"/>
  <c r="BF8" i="57"/>
  <c r="BE8" i="57"/>
  <c r="BD8" i="57"/>
  <c r="BC8" i="57"/>
  <c r="BB8" i="57"/>
  <c r="BA8" i="57"/>
  <c r="AZ8" i="57"/>
  <c r="CB20" i="57" l="1"/>
  <c r="CC20" i="57" s="1"/>
  <c r="CB7" i="57"/>
  <c r="CC7" i="57" s="1"/>
  <c r="CB40" i="57"/>
  <c r="CC40" i="57" s="1"/>
  <c r="CB32" i="57"/>
  <c r="CC32" i="57" s="1"/>
  <c r="CB9" i="57"/>
  <c r="CC9" i="57" s="1"/>
  <c r="CB13" i="57"/>
  <c r="CC13" i="57" s="1"/>
  <c r="CB25" i="57"/>
  <c r="CC25" i="57" s="1"/>
  <c r="CB24" i="57"/>
  <c r="CC24" i="57" s="1"/>
  <c r="CB29" i="57"/>
  <c r="CC29" i="57" s="1"/>
  <c r="CB28" i="57"/>
  <c r="CC28" i="57" s="1"/>
  <c r="CB34" i="57"/>
  <c r="CC34" i="57" s="1"/>
  <c r="CB27" i="57"/>
  <c r="CC27" i="57" s="1"/>
  <c r="CB30" i="57"/>
  <c r="CC30" i="57" s="1"/>
  <c r="CB43" i="57"/>
  <c r="CC43" i="57" s="1"/>
  <c r="CB33" i="57"/>
  <c r="CC33" i="57" s="1"/>
  <c r="BR33" i="57" s="1"/>
  <c r="CB31" i="57"/>
  <c r="CC31" i="57" s="1"/>
  <c r="CB26" i="57"/>
  <c r="CC26" i="57" s="1"/>
  <c r="CB37" i="57"/>
  <c r="CC37" i="57" s="1"/>
  <c r="CB23" i="57"/>
  <c r="CC23" i="57" s="1"/>
  <c r="CB35" i="57"/>
  <c r="CC35" i="57" s="1"/>
  <c r="CB44" i="57"/>
  <c r="CC44" i="57" s="1"/>
  <c r="CB41" i="57"/>
  <c r="CC41" i="57" s="1"/>
  <c r="CB19" i="57"/>
  <c r="CC19" i="57" s="1"/>
  <c r="CB42" i="57"/>
  <c r="CC42" i="57" s="1"/>
  <c r="CB36" i="57"/>
  <c r="CC36" i="57" s="1"/>
  <c r="CB16" i="57"/>
  <c r="CC16" i="57" s="1"/>
  <c r="CB22" i="57"/>
  <c r="CC22" i="57" s="1"/>
  <c r="CB38" i="57"/>
  <c r="CC38" i="57" s="1"/>
  <c r="CB12" i="57"/>
  <c r="CC12" i="57" s="1"/>
  <c r="CB18" i="57"/>
  <c r="CC18" i="57" s="1"/>
  <c r="CB15" i="57"/>
  <c r="CC15" i="57" s="1"/>
  <c r="CB39" i="57"/>
  <c r="CC39" i="57" s="1"/>
  <c r="CF18" i="57"/>
  <c r="CG18" i="57"/>
  <c r="CD14" i="57"/>
  <c r="CG17" i="57"/>
  <c r="CG6" i="57"/>
  <c r="CG14" i="57"/>
  <c r="CD17" i="57"/>
  <c r="CD6" i="57"/>
  <c r="CE14" i="57"/>
  <c r="CE17" i="57"/>
  <c r="CE6" i="57"/>
  <c r="CF14" i="57"/>
  <c r="CF17" i="57"/>
  <c r="CF6" i="57"/>
  <c r="CA8" i="57"/>
  <c r="CA10" i="57"/>
  <c r="CA11" i="57"/>
  <c r="BX10" i="57"/>
  <c r="BX11" i="57"/>
  <c r="BN8" i="57"/>
  <c r="BN10" i="57"/>
  <c r="BN11" i="57"/>
  <c r="BO10" i="57"/>
  <c r="BO11" i="57"/>
  <c r="BO8" i="57"/>
  <c r="BX8" i="57"/>
  <c r="BP8" i="57"/>
  <c r="BP10" i="57"/>
  <c r="BP11" i="57"/>
  <c r="BX21" i="57"/>
  <c r="BL21" i="57"/>
  <c r="BT21" i="57" s="1"/>
  <c r="BL10" i="57"/>
  <c r="BT10" i="57" s="1"/>
  <c r="BL8" i="57"/>
  <c r="BT8" i="57" s="1"/>
  <c r="BL11" i="57"/>
  <c r="BT11" i="57" s="1"/>
  <c r="BK5" i="57"/>
  <c r="BJ5" i="57"/>
  <c r="BI5" i="57"/>
  <c r="BH5" i="57"/>
  <c r="BG5" i="57"/>
  <c r="BF5" i="57"/>
  <c r="BE5" i="57"/>
  <c r="BD5" i="57"/>
  <c r="BC5" i="57"/>
  <c r="BB5" i="57"/>
  <c r="BA5" i="57"/>
  <c r="AZ5" i="57"/>
  <c r="BR9" i="57" l="1"/>
  <c r="BR30" i="57"/>
  <c r="BR38" i="57"/>
  <c r="BR44" i="57"/>
  <c r="BR26" i="57"/>
  <c r="BR29" i="57"/>
  <c r="BR20" i="57"/>
  <c r="BR7" i="57"/>
  <c r="BR42" i="57"/>
  <c r="BR37" i="57"/>
  <c r="BR24" i="57"/>
  <c r="BR25" i="57"/>
  <c r="BR13" i="57"/>
  <c r="BR43" i="57"/>
  <c r="BR28" i="57"/>
  <c r="BR40" i="57"/>
  <c r="BR34" i="57"/>
  <c r="BR31" i="57"/>
  <c r="BR35" i="57"/>
  <c r="BR23" i="57"/>
  <c r="BR27" i="57"/>
  <c r="BR32" i="57"/>
  <c r="CB17" i="57"/>
  <c r="CC17" i="57" s="1"/>
  <c r="CB14" i="57"/>
  <c r="BR14" i="57" s="1"/>
  <c r="BR15" i="57"/>
  <c r="BR41" i="57"/>
  <c r="BR22" i="57"/>
  <c r="CC14" i="57"/>
  <c r="BR12" i="57"/>
  <c r="BR18" i="57"/>
  <c r="BR17" i="57"/>
  <c r="BR36" i="57"/>
  <c r="CB6" i="57"/>
  <c r="BR16" i="57"/>
  <c r="BR39" i="57"/>
  <c r="BR19" i="57"/>
  <c r="CF21" i="57"/>
  <c r="CE21" i="57"/>
  <c r="CD21" i="57"/>
  <c r="CG21" i="57"/>
  <c r="CE10" i="57"/>
  <c r="CG10" i="57"/>
  <c r="CD10" i="57"/>
  <c r="CF10" i="57"/>
  <c r="CE8" i="57"/>
  <c r="CG8" i="57"/>
  <c r="CD8" i="57"/>
  <c r="CF8" i="57"/>
  <c r="CE11" i="57"/>
  <c r="CD11" i="57"/>
  <c r="CG11" i="57"/>
  <c r="CF11" i="57"/>
  <c r="BN5" i="57"/>
  <c r="BX5" i="57"/>
  <c r="BQ8" i="57"/>
  <c r="BQ11" i="57"/>
  <c r="BQ10" i="57"/>
  <c r="BO5" i="57"/>
  <c r="BP5" i="57"/>
  <c r="BL5" i="57"/>
  <c r="BT5" i="57" s="1"/>
  <c r="CB21" i="57" l="1"/>
  <c r="CC21" i="57" s="1"/>
  <c r="CB8" i="57"/>
  <c r="CC8" i="57" s="1"/>
  <c r="BR8" i="57" s="1"/>
  <c r="CB10" i="57"/>
  <c r="CC10" i="57" s="1"/>
  <c r="CB11" i="57"/>
  <c r="CC11" i="57" s="1"/>
  <c r="CG5" i="57"/>
  <c r="CE5" i="57"/>
  <c r="CF5" i="57"/>
  <c r="CD5" i="57"/>
  <c r="BR6" i="57"/>
  <c r="CC6" i="57"/>
  <c r="BQ5" i="57"/>
  <c r="BR21" i="57" l="1"/>
  <c r="BR11" i="57"/>
  <c r="BR10" i="57"/>
  <c r="CB5" i="57"/>
  <c r="CC5" i="57" s="1"/>
  <c r="BR5" i="57" l="1"/>
  <c r="K41" i="56" l="1"/>
  <c r="L41" i="56" s="1"/>
  <c r="K25" i="56"/>
  <c r="L25" i="56" s="1"/>
  <c r="K9" i="56"/>
  <c r="L9" i="56" s="1"/>
  <c r="K36" i="56"/>
  <c r="L36" i="56" s="1"/>
  <c r="K20" i="56"/>
  <c r="L20" i="56" s="1"/>
  <c r="K4" i="56"/>
  <c r="L4" i="56" s="1"/>
  <c r="K31" i="56"/>
  <c r="L31" i="56" s="1"/>
  <c r="K15" i="56"/>
  <c r="L15" i="56" s="1"/>
  <c r="K46" i="56"/>
  <c r="L46" i="56" s="1"/>
  <c r="K42" i="56"/>
  <c r="L42" i="56" s="1"/>
  <c r="K22" i="56"/>
  <c r="L22" i="56" s="1"/>
  <c r="K38" i="56"/>
  <c r="L38" i="56" s="1"/>
  <c r="K37" i="56"/>
  <c r="L37" i="56" s="1"/>
  <c r="K21" i="56"/>
  <c r="L21" i="56" s="1"/>
  <c r="K5" i="56"/>
  <c r="L5" i="56" s="1"/>
  <c r="K32" i="56"/>
  <c r="L32" i="56" s="1"/>
  <c r="K16" i="56"/>
  <c r="L16" i="56" s="1"/>
  <c r="K43" i="56"/>
  <c r="L43" i="56" s="1"/>
  <c r="K27" i="56"/>
  <c r="L27" i="56" s="1"/>
  <c r="K11" i="56"/>
  <c r="L11" i="56" s="1"/>
  <c r="K30" i="56"/>
  <c r="L30" i="56" s="1"/>
  <c r="K26" i="56"/>
  <c r="L26" i="56" s="1"/>
  <c r="K6" i="56"/>
  <c r="L6" i="56" s="1"/>
  <c r="K47" i="56"/>
  <c r="L47" i="56" s="1"/>
  <c r="K33" i="56"/>
  <c r="L33" i="56" s="1"/>
  <c r="K17" i="56"/>
  <c r="L17" i="56" s="1"/>
  <c r="K44" i="56"/>
  <c r="L44" i="56" s="1"/>
  <c r="K28" i="56"/>
  <c r="L28" i="56" s="1"/>
  <c r="K12" i="56"/>
  <c r="L12" i="56" s="1"/>
  <c r="K39" i="56"/>
  <c r="L39" i="56" s="1"/>
  <c r="K23" i="56"/>
  <c r="L23" i="56" s="1"/>
  <c r="K7" i="56"/>
  <c r="L7" i="56" s="1"/>
  <c r="K14" i="56"/>
  <c r="L14" i="56" s="1"/>
  <c r="K10" i="56"/>
  <c r="L10" i="56" s="1"/>
  <c r="K34" i="56"/>
  <c r="L34" i="56" s="1"/>
  <c r="K45" i="56"/>
  <c r="L45" i="56" s="1"/>
  <c r="K29" i="56"/>
  <c r="L29" i="56" s="1"/>
  <c r="K13" i="56"/>
  <c r="L13" i="56" s="1"/>
  <c r="K40" i="56"/>
  <c r="L40" i="56" s="1"/>
  <c r="K24" i="56"/>
  <c r="L24" i="56" s="1"/>
  <c r="K8" i="56"/>
  <c r="L8" i="56" s="1"/>
  <c r="O9" i="56" s="1"/>
  <c r="K35" i="56"/>
  <c r="L35" i="56" s="1"/>
  <c r="K19" i="56"/>
  <c r="L19" i="56" s="1"/>
  <c r="K3" i="56"/>
  <c r="L3" i="56" s="1"/>
  <c r="K18" i="56"/>
  <c r="L18" i="56" s="1"/>
  <c r="N47" i="56" l="1"/>
  <c r="N12" i="56"/>
  <c r="N28" i="56"/>
  <c r="N44" i="56"/>
  <c r="N13" i="56"/>
  <c r="N29" i="56"/>
  <c r="N10" i="56"/>
  <c r="N26" i="56"/>
  <c r="N42" i="56"/>
  <c r="N23" i="56"/>
  <c r="N39" i="56"/>
  <c r="N33" i="56"/>
  <c r="N20" i="56"/>
  <c r="N36" i="56"/>
  <c r="N21" i="56"/>
  <c r="N18" i="56"/>
  <c r="N31" i="56"/>
  <c r="N24" i="56"/>
  <c r="N40" i="56"/>
  <c r="N45" i="56"/>
  <c r="N19" i="56"/>
  <c r="N16" i="56"/>
  <c r="N32" i="56"/>
  <c r="N8" i="56"/>
  <c r="N17" i="56"/>
  <c r="N37" i="56"/>
  <c r="N14" i="56"/>
  <c r="N30" i="56"/>
  <c r="N46" i="56"/>
  <c r="N27" i="56"/>
  <c r="N43" i="56"/>
  <c r="O8" i="56"/>
  <c r="N41" i="56"/>
  <c r="N11" i="56"/>
  <c r="N15" i="56"/>
  <c r="N9" i="56"/>
  <c r="N22" i="56"/>
  <c r="N35" i="56"/>
  <c r="N34" i="56"/>
  <c r="N25" i="56"/>
  <c r="N38" i="56"/>
  <c r="O7" i="56"/>
  <c r="O6" i="56"/>
  <c r="O10" i="56"/>
  <c r="M6" i="56"/>
  <c r="O4" i="56"/>
  <c r="M7" i="56"/>
  <c r="M9" i="56"/>
  <c r="M8" i="56"/>
  <c r="M10" i="56"/>
  <c r="M5" i="56"/>
  <c r="M4" i="56"/>
  <c r="O5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Cido</author>
  </authors>
  <commentList>
    <comment ref="BN4" authorId="0" shapeId="0" xr:uid="{FE6BF052-96CB-4EE7-8100-E32C3CF24E2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a pontuação das etapas realizadas</t>
        </r>
      </text>
    </comment>
    <comment ref="BO4" authorId="0" shapeId="0" xr:uid="{5688BF45-AD1E-4C20-9359-969CC24870C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primeiro descarte
</t>
        </r>
      </text>
    </comment>
    <comment ref="BP4" authorId="0" shapeId="0" xr:uid="{E1BEC1FE-9E7F-4210-B08E-D6D94DCE9D6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segundo descarte
</t>
        </r>
      </text>
    </comment>
    <comment ref="BQ4" authorId="0" shapeId="0" xr:uid="{6A5C590A-FE29-4EA6-B366-85E0F2193C4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de pontos tirando os descartes e somando os bonus
</t>
        </r>
      </text>
    </comment>
    <comment ref="BR4" authorId="0" shapeId="0" xr:uid="{84CD912E-05B3-49F6-8C13-BA55F253809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corrigida devido a punição
</t>
        </r>
      </text>
    </comment>
    <comment ref="K5" authorId="0" shapeId="0" xr:uid="{6124E9CD-DC96-4C5C-97AE-EC96109D94BA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O5" authorId="0" shapeId="0" xr:uid="{B9F410FA-E408-4C86-8237-20B94721281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S5" authorId="0" shapeId="0" xr:uid="{C03E26EF-D529-4FDD-B238-E3712862F8F5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5" authorId="0" shapeId="0" xr:uid="{6F4643B0-2324-49B4-B325-713E5CF1809F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5" authorId="0" shapeId="0" xr:uid="{64FFAB18-B622-41A3-85DC-23882A96EAD1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5" authorId="0" shapeId="0" xr:uid="{8C50E6B2-E3C3-4344-9622-DCE94DCD68B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5" authorId="0" shapeId="0" xr:uid="{F0607E5C-6FE5-43BF-ABC6-F20F344840F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5" authorId="0" shapeId="0" xr:uid="{39D19272-BBBC-44A8-8CF1-1F9AB807A0E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M6" authorId="0" shapeId="0" xr:uid="{2877F0DD-C913-4393-AC7F-50061C6BBFE2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6" authorId="0" shapeId="0" xr:uid="{B61546A3-4B38-4F73-85AB-7D472A05974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6" authorId="0" shapeId="0" xr:uid="{05CE2B57-CF4A-4F87-A7C9-6B8032870AC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6" authorId="0" shapeId="0" xr:uid="{5B780856-7682-4512-940E-1586C41F2D6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7" authorId="0" shapeId="0" xr:uid="{DBFC6B67-7AB3-495B-B8FE-2D30A28B3294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S7" authorId="0" shapeId="0" xr:uid="{3953831E-C5A7-4E26-9DE6-F97D6392B65D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W7" authorId="0" shapeId="0" xr:uid="{B0F84D43-A458-4A27-A308-2FA1EF664D03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7" authorId="0" shapeId="0" xr:uid="{3A7B6A9C-FD9F-4255-8563-681AEB985D39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7" authorId="0" shapeId="0" xr:uid="{A7A4AE6C-1C6F-46F4-97AF-67C0AC000256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7" authorId="0" shapeId="0" xr:uid="{CE796C08-1AD4-4843-9198-089BD4D64A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7" authorId="0" shapeId="0" xr:uid="{D0FDB776-C6D5-4EE2-B6BC-FC53812A6B7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7" authorId="0" shapeId="0" xr:uid="{6407A145-EDFD-4E81-9900-89540527C34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Z8" authorId="0" shapeId="0" xr:uid="{30934C63-E504-4B89-A98E-52813025998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ALEXANDRE MELILLO (00:48.877 )</t>
        </r>
      </text>
    </comment>
    <comment ref="BX8" authorId="0" shapeId="0" xr:uid="{37DBCD31-88C0-4713-A0B4-306A9DC7FD0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8" authorId="0" shapeId="0" xr:uid="{2AEB6323-1CAF-4834-86AC-0FD9A97DA1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8" authorId="0" shapeId="0" xr:uid="{40E4EBA6-C643-4C0D-8C89-CD0B0A7A7EB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9" authorId="0" shapeId="0" xr:uid="{E17FEBAD-B420-4DFE-B25E-7180BB5A6446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W9" authorId="0" shapeId="0" xr:uid="{49389D1A-BE54-48B7-BE8A-464FCA1ED458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9" authorId="0" shapeId="0" xr:uid="{83E00E82-FCD4-4B94-AEDF-3AC4CE402D34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9" authorId="0" shapeId="0" xr:uid="{EA81D7D1-91CA-489C-9556-F2301331FA57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9" authorId="0" shapeId="0" xr:uid="{16A9C1E1-870E-4DC7-9CC7-8633FEA705BA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9" authorId="0" shapeId="0" xr:uid="{89850BD3-688B-4773-A97A-80020C380B4A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9" authorId="0" shapeId="0" xr:uid="{7DBA8F78-2D34-47D5-BFD1-BC074337E58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9" authorId="0" shapeId="0" xr:uid="{33ED9919-7405-447A-9892-9749CAC2598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9" authorId="0" shapeId="0" xr:uid="{40899168-8FF6-4DBB-9A64-94637FB981B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10" authorId="0" shapeId="0" xr:uid="{7F2B4117-26B3-41EC-A45F-03089C1C7EE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141 FOI SINALIZADO COM BANDEIRA PRETA E BRANCA POR CONDULTA ANTI DESPORTIVA FRENTE AO COMPETIDOR Nº 104
NA VOLTA DE Nº 30.
Srs. Devido  à confusão de numeração de kart's, a penalização do piloto Sr. Carlos Eduardo deve ser retirada.
Att.
Cláudio Alvarenga 
      D.P.   F.M.A</t>
        </r>
      </text>
    </comment>
    <comment ref="AM10" authorId="0" shapeId="0" xr:uid="{90B708C8-9999-438E-8737-0208AC18928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149 FOI SINALIZADO COM BANDEIRA PRETA E BRANCA POR CONDUTA ANTIDESPORTIVA FRENTE AO COMPETIDOR Nº 118 NA
VOLTA DE Nº 14.</t>
        </r>
      </text>
    </comment>
    <comment ref="BX10" authorId="0" shapeId="0" xr:uid="{1D5D4427-BF11-43AB-BE67-D1087E1338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0" authorId="0" shapeId="0" xr:uid="{3B0062EC-3159-4EC3-8D5E-65AB1005FE3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0" authorId="0" shapeId="0" xr:uid="{597B9BE1-3EF4-4771-BF8F-86F6478889A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11" authorId="0" shapeId="0" xr:uid="{DC397EE7-A981-427F-8D22-B98B88BA0AE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126 FOI SINALIZADO COM BANDEIRA PRETA E BRANCA NA VOLTA DE Nº 9.</t>
        </r>
      </text>
    </comment>
    <comment ref="AI11" authorId="0" shapeId="0" xr:uid="{57645031-26DD-465C-B0C4-324C3B65D12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110 FOI SINALIZADO COM BANDEIRA PRETA E BRANCA POR CONDUTA ANTIDESPORTIVA FRENTE AO COMPETIDOS Nº 131
VOLTA DE Nº 2.
Art. 52.º - Graduação e consequências das penalidades por conduta irregular e/ou antidesportiva:
I– Conduta irregular e/ou antidesportiva na etapa = perda de 10 posições;
II– 2ª conduta irregular e/ou antidesportiva na mesma etapa = perda adicional de 07 posições;
III – Reincidência de conduta irregular e/ou antidesportiva, em etapas diferentes, durante o campeonato
= perda de 20 posições;</t>
        </r>
      </text>
    </comment>
    <comment ref="BX11" authorId="0" shapeId="0" xr:uid="{E2C0712B-44D5-459A-8D3A-0C35193A14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1" authorId="0" shapeId="0" xr:uid="{3583D5CC-19E8-455F-89E8-31E1CC4B55E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1" authorId="0" shapeId="0" xr:uid="{D3806DE7-97FB-4B77-9B65-D4BB62AB2B7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2" authorId="0" shapeId="0" xr:uid="{2A9792D2-AA7D-4096-811F-BB125C5CE35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2" authorId="0" shapeId="0" xr:uid="{057E423A-1185-4F30-8DE6-BA2C3773292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2" authorId="0" shapeId="0" xr:uid="{AD815D67-EE05-46F5-97F7-EDFD28DB014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W13" authorId="0" shapeId="0" xr:uid="{C0E6B733-4D25-4878-8FD1-0E21CDBEE3D7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13" authorId="0" shapeId="0" xr:uid="{AB0A25AF-483D-4B7C-B1F7-9F38A0A5A4F5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13" authorId="0" shapeId="0" xr:uid="{6A60D155-002B-4D7B-B827-1AE38622F043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13" authorId="0" shapeId="0" xr:uid="{E3EA4020-B2D6-447F-B391-02085F3257D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3" authorId="0" shapeId="0" xr:uid="{C6771915-FE02-4A2F-861F-F1C3E81570C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3" authorId="0" shapeId="0" xr:uid="{8261716F-D3E1-4C78-92D6-62BB5259620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A14" authorId="0" shapeId="0" xr:uid="{7586BD1B-21CE-47B9-806F-BF531B006884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14" authorId="0" shapeId="0" xr:uid="{73550C34-0BB6-4E13-BF54-B6B22D8C7D8F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14" authorId="0" shapeId="0" xr:uid="{5865045D-D448-45E1-84D4-7AB5486547D9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14" authorId="0" shapeId="0" xr:uid="{02917322-71F0-414B-B28B-E54803891876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14" authorId="0" shapeId="0" xr:uid="{04A9748B-C115-49F1-99D6-296DC2034C6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4" authorId="0" shapeId="0" xr:uid="{DF186EEA-C17B-4A78-ACDC-E4ADAE04DFC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4" authorId="0" shapeId="0" xr:uid="{7E371EB0-AB6A-47D5-AF2C-70E62B5E26B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15" authorId="0" shapeId="0" xr:uid="{F117356F-65B8-4D5E-8532-BC99266AE26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105 FOI SINALIZADO COM BANDEIRA PRETA E BRANCA POR CONDULTA ANTI DESPORTIVA FRENTE AO COMPETIDOR Nº 101
VOLTA DE Nº 5.</t>
        </r>
      </text>
    </comment>
    <comment ref="O15" authorId="0" shapeId="0" xr:uid="{B839DCD2-2C03-4D94-BD7B-D801FBD0FFC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122 FOI SINALIZADO COM BANDEIRA PRETA E BRANCA POR ACERTAR O CONE NA LARGADA COM GANHO DE POSIÇÃO NA
VOLTA DE Nº 1.
Art. 52.º - Graduação e consequências das penalidades por conduta irregular e/ou antidesportiva:
I– Conduta irregular e/ou antidesportiva na etapa = perda de 10 posições;
II– 2ª conduta irregular e/ou antidesportiva na mesma etapa = perda adicional de 07 posições;
III – Reincidência de conduta irregular e/ou antidesportiva, em etapas diferentes, durante o campeonato
= perda de 20 posições;</t>
        </r>
      </text>
    </comment>
    <comment ref="W15" authorId="0" shapeId="0" xr:uid="{03EF9610-08ED-4E79-9EAC-8F3CD0021D17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15" authorId="0" shapeId="0" xr:uid="{37F19A64-5B1D-46D4-BC72-098489512BA1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15" authorId="0" shapeId="0" xr:uid="{4B7BEFE3-EBB3-4FEF-9905-B72B67230029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15" authorId="0" shapeId="0" xr:uid="{D84E98F4-F5CD-4B98-B913-7ED1EBA9013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5" authorId="0" shapeId="0" xr:uid="{0B95DDAC-1A2B-4025-8F46-2011E099705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5" authorId="0" shapeId="0" xr:uid="{680123B8-E375-4197-A7C4-BD39EB39E7F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6" authorId="0" shapeId="0" xr:uid="{993ED6A6-A1BC-4D4F-B373-43F7F324D5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6" authorId="0" shapeId="0" xr:uid="{8868E07C-B34D-43AC-8405-079F932A731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6" authorId="0" shapeId="0" xr:uid="{02C62A42-D2DD-4580-9D91-78F3A776A15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E17" authorId="0" shapeId="0" xr:uid="{811F9218-24E1-40AE-A2E0-AE044AB62163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17" authorId="0" shapeId="0" xr:uid="{6EF7E81C-CDA6-4072-96E4-6E7C897FCC42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17" authorId="0" shapeId="0" xr:uid="{18CDCDE9-CE8D-47B7-A8E3-94DCCDF1D118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17" authorId="0" shapeId="0" xr:uid="{4454720E-6E72-4C4F-B806-D622BBE668A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7" authorId="0" shapeId="0" xr:uid="{FBB3CB56-9AA4-4D7C-8CA8-CF730D07BEB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7" authorId="0" shapeId="0" xr:uid="{C3B85D1E-7306-4184-8E54-E1F2E5A1087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18" authorId="0" shapeId="0" xr:uid="{454F7F90-1528-4D39-82F4-6998EB03D7CC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18" authorId="0" shapeId="0" xr:uid="{E72B3472-7A37-437E-9178-D277DC81033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128 FOI SINALIZADO COM BANDEIRA PRETA E BRANCA POR CONDUTA ANTIDESPORTIVA NA VOLTA DE Nº 4.</t>
        </r>
      </text>
    </comment>
    <comment ref="BX18" authorId="0" shapeId="0" xr:uid="{9D4B044C-5671-4791-A3D5-D07AC854008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8" authorId="0" shapeId="0" xr:uid="{BDEFD252-1BE5-4893-AAE2-299E64ACAD7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8" authorId="0" shapeId="0" xr:uid="{E0F3C176-C155-4C1F-82C1-6CD3344279C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19" authorId="0" shapeId="0" xr:uid="{5560E6D1-6300-4234-8A2C-0705EC0E70A7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K19" authorId="0" shapeId="0" xr:uid="{9F2ECA86-7C4F-4AB1-95B8-5554EB13873E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O19" authorId="0" shapeId="0" xr:uid="{1CD727FE-4F3F-4E5D-A27A-C5C4AFAA9D56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S19" authorId="0" shapeId="0" xr:uid="{1BFCCB8E-EA00-435E-B3E2-2548426B6AE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W19" authorId="0" shapeId="0" xr:uid="{5648692A-F8A4-42B3-9E1C-037FBD36E76F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19" authorId="0" shapeId="0" xr:uid="{21372A2A-521D-405A-A014-C6321BFDCD56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19" authorId="0" shapeId="0" xr:uid="{1436E364-142F-4CAE-B6EB-A16EBC73A189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19" authorId="0" shapeId="0" xr:uid="{1255C1D5-FE30-4274-B328-A9566DC2D34D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19" authorId="0" shapeId="0" xr:uid="{0B5F7FBE-DDD9-4229-8E57-1555150DCA15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19" authorId="0" shapeId="0" xr:uid="{D38F9A7B-0075-4875-9A4E-F74B2715F21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19" authorId="0" shapeId="0" xr:uid="{7CC6BAB2-8634-46F2-890E-EA01A4B1BC9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9" authorId="0" shapeId="0" xr:uid="{5E2F4718-0164-40ED-BC76-AB7AC0781DF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E20" authorId="0" shapeId="0" xr:uid="{E1EFB40C-5483-4EDD-9A6D-315F9E7D3DA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124 FOI SINALIZADO COM BANDEIRA PRETA E BRANCA POR CONDUTA AMTIDESPORTIVA FRENTE AO COMPETIDOR Nº106
VOLTA DE Nº 14.</t>
        </r>
      </text>
    </comment>
    <comment ref="BX20" authorId="0" shapeId="0" xr:uid="{A1D9C792-0EC6-4D94-9B39-13C0FDF8640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0" authorId="0" shapeId="0" xr:uid="{3784CA2A-4E57-4439-ADBB-3501B6E4F9A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0" authorId="0" shapeId="0" xr:uid="{760C7BDA-2F68-421D-917E-4228E49C21B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1" authorId="0" shapeId="0" xr:uid="{C24DBB9C-FF48-4419-930A-A4E3137F6F5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1" authorId="0" shapeId="0" xr:uid="{48D5C45A-E96E-496E-BF63-FC4F30AF809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1" authorId="0" shapeId="0" xr:uid="{6FE5B065-E165-4A79-B380-75E885A7C5C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22" authorId="0" shapeId="0" xr:uid="{091ED5FE-8056-4983-9403-72587460FEB1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22" authorId="0" shapeId="0" xr:uid="{76EC82E5-AED4-40F7-85C9-07796D404F9D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22" authorId="0" shapeId="0" xr:uid="{115F9E72-4CD3-4B31-B16C-CA8BC14C945C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22" authorId="0" shapeId="0" xr:uid="{402C73B8-E134-4B3A-AA54-8EAF65D5FC7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2" authorId="0" shapeId="0" xr:uid="{008BA606-3370-44AC-853F-FBCE0D22C71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2" authorId="0" shapeId="0" xr:uid="{853529D8-25E6-4E74-963A-8D0BB42D107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3" authorId="0" shapeId="0" xr:uid="{2C7C5B05-638A-490D-8D20-903EB7DE37B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3" authorId="0" shapeId="0" xr:uid="{1915A400-692B-4F9F-BC16-C02E0DF8441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3" authorId="0" shapeId="0" xr:uid="{D9873A11-C06A-4ACD-8883-1B69087EEA5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J24" authorId="0" shapeId="0" xr:uid="{E47CF75D-339E-4FC1-8593-1BE5854FFF2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GUILHERME JANOT (00:59.773 )</t>
        </r>
      </text>
    </comment>
    <comment ref="AI24" authorId="0" shapeId="0" xr:uid="{DF60D39B-E8A7-46F7-B9CE-C66C6B6D81A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116 FOI SINALIZADO COM BANDEIRA PRETA E BRANCA POR CONDUTA ANTIDESPORTIVA FRENTE AO COMPETIDOS Nº 141
VOLTA DE Nº 13.</t>
        </r>
      </text>
    </comment>
    <comment ref="BX24" authorId="0" shapeId="0" xr:uid="{A939E4FC-6F16-4AB0-8999-066DDDBDB28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4" authorId="0" shapeId="0" xr:uid="{AABB9DDF-A4A4-49E4-8A33-1377D0182B6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4" authorId="0" shapeId="0" xr:uid="{FD47C5F2-B587-4BF4-BA99-4136AEB04E2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25" authorId="0" shapeId="0" xr:uid="{D80848D1-B53F-4F70-903E-AB87F1C74E00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W25" authorId="0" shapeId="0" xr:uid="{38A38F43-EA91-4271-9120-5CEE1F22FEA0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25" authorId="0" shapeId="0" xr:uid="{A34B3C54-F9E8-4417-9302-21866ADADFC5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25" authorId="0" shapeId="0" xr:uid="{8149E333-E6D6-4DF1-B06E-31455EDE5393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25" authorId="0" shapeId="0" xr:uid="{FD812C56-E8D5-40A3-AF9F-4BFE1CC590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5" authorId="0" shapeId="0" xr:uid="{533C0689-8956-48A5-ADDB-BEC66D8C3AA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5" authorId="0" shapeId="0" xr:uid="{D04FE287-4588-4EFE-95F5-19FD61A6778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M26" authorId="0" shapeId="0" xr:uid="{56B30C8F-52B0-41A4-AD04-9153B55FB7D7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26" authorId="0" shapeId="0" xr:uid="{DCD886C2-E463-44F2-8602-675D49FB068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6" authorId="0" shapeId="0" xr:uid="{57D93F3E-2FE9-4EBC-8A94-A5320676C53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6" authorId="0" shapeId="0" xr:uid="{A871E160-7514-4E73-BE5F-23662D8A903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N27" authorId="0" shapeId="0" xr:uid="{8BD3D78A-565A-4407-8AE5-A9CE7EC6B7F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IVAN RENAULT (00:59.750 )</t>
        </r>
      </text>
    </comment>
    <comment ref="BX27" authorId="0" shapeId="0" xr:uid="{1A321EBB-D82A-4E71-A521-6BFF98CD25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7" authorId="0" shapeId="0" xr:uid="{B595E9DE-C022-49C9-BD7A-7562FE097B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7" authorId="0" shapeId="0" xr:uid="{1670A1A7-1927-4A62-BCE9-24A77393CAB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A28" authorId="0" shapeId="0" xr:uid="{412354ED-5F89-4BEB-864F-665A854FCE48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28" authorId="0" shapeId="0" xr:uid="{03946F6A-AD43-404C-8E27-ECC6E2CD8DF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122 FOI SINALIZADO COM BANDEIRA PRETA E BRANCA POR CONDUTA ANTIDESPORTIVA FRENTE AO COMPETIDOR Nº 101 NA
VOLTA DE Nº 18.</t>
        </r>
      </text>
    </comment>
    <comment ref="BN28" authorId="0" shapeId="0" xr:uid="{C82483FA-17C2-40CC-84AD-64C954E6476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a pontuação das etapas realizadas</t>
        </r>
      </text>
    </comment>
    <comment ref="BO28" authorId="0" shapeId="0" xr:uid="{BEC067A7-808A-46B9-ACA7-DA6C9E27633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primeiro descarte
</t>
        </r>
      </text>
    </comment>
    <comment ref="BP28" authorId="0" shapeId="0" xr:uid="{08D5D8AB-6AE8-4811-8F31-D6A5E0AEAE5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segundo descarte
</t>
        </r>
      </text>
    </comment>
    <comment ref="BQ28" authorId="0" shapeId="0" xr:uid="{A9785AEA-DC1F-49D2-8653-7CC1805458B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de pontos tirando os descartes e somando os bonus
</t>
        </r>
      </text>
    </comment>
    <comment ref="BR28" authorId="0" shapeId="0" xr:uid="{68EF2625-9917-4AD0-93FB-56FC5455A6F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corrigida devido a punição
</t>
        </r>
      </text>
    </comment>
    <comment ref="BX28" authorId="0" shapeId="0" xr:uid="{A185DD38-F940-4A70-AD79-94FBEA8B740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8" authorId="0" shapeId="0" xr:uid="{800EB022-507D-445A-BC7B-A57FB133E23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8" authorId="0" shapeId="0" xr:uid="{3BC56CD0-BAB2-496C-A221-6C2B7590999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9" authorId="0" shapeId="0" xr:uid="{0EF1571F-52B8-4F42-9DDE-1EA9AB798A2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29" authorId="0" shapeId="0" xr:uid="{E653411D-E144-4183-900F-B39DA070648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9" authorId="0" shapeId="0" xr:uid="{FD35095B-A933-4BD9-A6C1-C2F8F7AD04C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M30" authorId="0" shapeId="0" xr:uid="{836E9145-4939-4817-B523-6AE428E149BF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30" authorId="0" shapeId="0" xr:uid="{84BD0B81-01A6-4FE1-B1F3-141DB97224A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0" authorId="0" shapeId="0" xr:uid="{85CB59F5-1EE9-414B-A5FD-0B2155DD6A2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0" authorId="0" shapeId="0" xr:uid="{C4737741-B494-48AC-84EC-4BDC4A024FE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1" authorId="0" shapeId="0" xr:uid="{56E96EB5-83A0-4FEA-BE0C-1AF5AC16F9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1" authorId="0" shapeId="0" xr:uid="{E79A236C-33FB-464C-90E1-78939146E7E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1" authorId="0" shapeId="0" xr:uid="{4C4081E5-76AD-4708-9B76-0215128C3B9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32" authorId="0" shapeId="0" xr:uid="{94AA154C-B1B2-44A5-9323-9032C7A188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122 FOI SINALIZADO COM BANDEIRA PRETA E BRANCA POR CONDULTA ANTI DESPORTIVA FRENTE AO COMPETIDOR Nº 123
NA VOLTA DE Nº 26.</t>
        </r>
      </text>
    </comment>
    <comment ref="BX32" authorId="0" shapeId="0" xr:uid="{5B94C067-E951-4FE8-BA5C-AF89A6FE877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2" authorId="0" shapeId="0" xr:uid="{6EE849E4-F1D1-43B0-BB82-511D4B3E54E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2" authorId="0" shapeId="0" xr:uid="{14AAEA6C-4031-4CB9-BAFB-D52A88E2ACE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A33" authorId="0" shapeId="0" xr:uid="{594B78F6-5FA3-4183-8626-E9133EED1DC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145 FOI SINALIZADO COM BANDEIRA PRETA E BRANCA POR CONDUTA ANTIDESPORTIVA FRENTE AO COMPETIDOR Nº 101
VOLTA DE Nº 17.</t>
        </r>
      </text>
    </comment>
    <comment ref="AI33" authorId="0" shapeId="0" xr:uid="{9F90B06E-5C16-4C27-A0E0-E051523D6BD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131 FOI SINALIZADO COM BANDEIRA PRETA E BRANCA POR CONDUTA ANTIDESPORTIVA FRENTE AO COMPETIDOS Nº 119
VOLTA DE Nº 29.
claudio alvarenga &lt;claudioalvarengarep@yahoo.com.br&gt;
Para: jarbas@kartviakart.com.br mizrahy@terra.com.br
Cc: 'Aparecido Arantes Faria' 'RAPHAEL HOT'
ter., 31 de ago. às 20:06
Srs. Boa noite! O piloto Sr. Marcelo Mizrary,  faz o mergulho um pouco antes da tangencia da curva, sem toque e com o devido espaço respeitado ao piloto oponente kat n°119. Entretanto, solicitei a câmera dele porque não entendo tamanha e incisiva reclamação do piloto oponente. Seria crucial ter essa visão.  Defiro o recurso à  favor do Piloto Sr. Marcelo Mizrary, porém abro direito de defesa ao piloto do kart n°119, ou alguma  manifestação à respeito. 
Att. Claudio Alvarenga D.P. F.M.A.</t>
        </r>
      </text>
    </comment>
    <comment ref="BX33" authorId="0" shapeId="0" xr:uid="{6A88E8B2-BE49-434F-BFA8-E6EDCAD23A6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3" authorId="0" shapeId="0" xr:uid="{A0AB9C97-843B-4B84-87BF-CEB9349EB15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3" authorId="0" shapeId="0" xr:uid="{9DBE7043-406C-4993-BA2E-8A1487744D2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34" authorId="0" shapeId="0" xr:uid="{09F91CD2-839B-4E1F-9288-D5FD3987518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133 FOI SINALIZADO COM BANDEIRA PRETA E BRANCA POR ACERTAR O CONE NA LARGADA NA VOLTA DE Nº 1.</t>
        </r>
      </text>
    </comment>
    <comment ref="AA34" authorId="0" shapeId="0" xr:uid="{18F8354E-3945-4861-B23C-05C6424752D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34" authorId="0" shapeId="0" xr:uid="{CB5B59A0-412D-4305-ACC3-25556AA0DC55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34" authorId="0" shapeId="0" xr:uid="{571E392A-1BB0-4020-B5F5-C79C6EA2787F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34" authorId="0" shapeId="0" xr:uid="{1BB401F2-1839-4D40-A69D-9932097DFA6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4" authorId="0" shapeId="0" xr:uid="{9DC3C1D1-E242-41C8-9ACD-B5E7543E951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4" authorId="0" shapeId="0" xr:uid="{817471F1-FFEC-4164-81FA-CC0CE42CA51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35" authorId="0" shapeId="0" xr:uid="{9F291E2C-05AD-4750-982F-95585349A1C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139 FOI SINALIZADO COM BANDEIRA PRETA E BRANCA NA VOLTA DE Nº 2.</t>
        </r>
      </text>
    </comment>
    <comment ref="AA35" authorId="0" shapeId="0" xr:uid="{28E0D47C-6F30-4791-8BB3-D4AD3BDCCB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135 FOI SINALIZADO COM BANDEIRA PRETA E BRANCA POR CONDUTA ANTIDESPORTIVA FRENTE AO COMPETIDOR Nº 111
VOLTA DE Nº 1.
De: claudio alvarenga &lt;claudioalvarengarep@yahoo.com.br&gt;
 Data: 1 de agosto de 2021 08:11:06 BRT
 ﻿Srs. Bom dia! Após análise de vídeo, o recurso do piloto do kart n°135, Sr. Marcelo Santana está deferido. Penalização retirada.</t>
        </r>
      </text>
    </comment>
    <comment ref="AD35" authorId="0" shapeId="0" xr:uid="{57B09E9F-260C-4968-8CD9-592600D74C9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MARCELO SANT' ANNA (01:09.828 )</t>
        </r>
      </text>
    </comment>
    <comment ref="BX35" authorId="0" shapeId="0" xr:uid="{91C5F9C5-ADF9-420F-B139-CD83BB05D1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5" authorId="0" shapeId="0" xr:uid="{CC922CCC-19F1-453E-8D8A-E77D260025E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5" authorId="0" shapeId="0" xr:uid="{4EA048E6-91B6-42DC-9581-B7366613FD3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6" authorId="0" shapeId="0" xr:uid="{E2FB70CE-BED9-4552-918D-E24AECFADD2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6" authorId="0" shapeId="0" xr:uid="{10697BEA-B528-4DD1-B34A-B1CB8D73E8D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6" authorId="0" shapeId="0" xr:uid="{D1C73397-5D9A-4001-87FA-87705AF9B39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R37" authorId="0" shapeId="0" xr:uid="{786A17BF-6C1E-4070-A127-9E124CB1BD4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126 - MARCELO SUREROS (00:55.526 )</t>
        </r>
      </text>
    </comment>
    <comment ref="AM37" authorId="0" shapeId="0" xr:uid="{1E05AEFE-4F61-48DB-B6E2-24C72F32D48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110 FOI SINALIZADO COM BANDEIRA PRETA E BRANCA POR CONDUTA ANTIDESPORTIVA FRENTE AO COMPETIDOR Nº 104 NA
VOLTA DE Nº 5.</t>
        </r>
      </text>
    </comment>
    <comment ref="BX37" authorId="0" shapeId="0" xr:uid="{E4D51C88-06AB-4509-B332-EA0F6CF1407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7" authorId="0" shapeId="0" xr:uid="{F8BD2092-26DE-4E25-8D46-03AE8B52120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7" authorId="0" shapeId="0" xr:uid="{09A2AB6E-1F4E-4A97-B0A3-7E98FB27C12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38" authorId="0" shapeId="0" xr:uid="{39F3856D-7773-45EE-B62D-0C2BE5A287C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121 FOI SINALIZADO COM BANDEIRA PRETA E BRANCA POR CONDULTA ANTI DESPORTIVA FRENTE AO COMPETIDOR Nº 108
NA VOLTA DE Nº 11.</t>
        </r>
      </text>
    </comment>
    <comment ref="BX38" authorId="0" shapeId="0" xr:uid="{8AB9E4B1-27DD-460D-8C42-85A910D89E5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8" authorId="0" shapeId="0" xr:uid="{977545E8-4CD4-427F-B13D-403DAE5260B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8" authorId="0" shapeId="0" xr:uid="{11E13264-DBD9-46A6-94AB-321977A7498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9" authorId="0" shapeId="0" xr:uid="{DF84B3F0-34BD-46EF-97D2-C059E7FC1A2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39" authorId="0" shapeId="0" xr:uid="{239F139F-86B5-4915-BE1B-C625F12791F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9" authorId="0" shapeId="0" xr:uid="{601517C8-0117-467D-BF21-7B9846944C3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0" authorId="0" shapeId="0" xr:uid="{52A0F850-ED32-481F-8651-F4D0CFCB31E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0" authorId="0" shapeId="0" xr:uid="{3821D3E6-C3E7-43CE-888B-59B593B6408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0" authorId="0" shapeId="0" xr:uid="{EB0119DB-3402-4D13-B3EF-DD08046E323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41" authorId="0" shapeId="0" xr:uid="{8F4BEBF6-B6B6-47E9-B999-C250923951A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41" authorId="0" shapeId="0" xr:uid="{B4D57D2A-0C15-48DC-9293-8EA21049BB5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1" authorId="0" shapeId="0" xr:uid="{495ADC39-F1B4-4F77-B884-58C91755F26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1" authorId="0" shapeId="0" xr:uid="{7A3D3C74-EFEA-4EF2-8C6B-C43F40DFD75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42" authorId="0" shapeId="0" xr:uid="{EB064F07-0FAF-42ED-BD3D-B11FDFE96452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42" authorId="0" shapeId="0" xr:uid="{54FD0250-DD92-47F9-A074-31EDFB32FA3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42" authorId="0" shapeId="0" xr:uid="{2877182E-B282-49E6-A39D-A0A422E1B39E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42" authorId="0" shapeId="0" xr:uid="{C33540DF-3D46-4183-8EC8-7E4C61A45D65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42" authorId="0" shapeId="0" xr:uid="{B252828B-354C-4ED9-B0A0-EC852E85FB41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42" authorId="0" shapeId="0" xr:uid="{AAF9749D-BB7D-4EAE-9765-40B33BB795C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2" authorId="0" shapeId="0" xr:uid="{746AAADE-8903-4FC5-A074-AE0965598FA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2" authorId="0" shapeId="0" xr:uid="{541E341E-1D14-43CB-8A36-D127058BD09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W43" authorId="0" shapeId="0" xr:uid="{1861D817-E7EB-4517-AFDB-32FEC4FF3250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A43" authorId="0" shapeId="0" xr:uid="{52D6E127-C776-436A-9FF0-9F8AA86CB4A1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43" authorId="0" shapeId="0" xr:uid="{C18FAB11-D73E-4FFA-8EF5-29A6D41DA7D0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43" authorId="0" shapeId="0" xr:uid="{06FFC7B0-896F-4BA4-8E79-BFDBD3496D2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3" authorId="0" shapeId="0" xr:uid="{D0EDB9D9-472D-4D01-8ABD-EBC1B2DECFF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3" authorId="0" shapeId="0" xr:uid="{3F9ED0E9-6901-46D2-B787-CD280CC3B7C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44" authorId="0" shapeId="0" xr:uid="{14073DB9-254F-45A0-9E1A-6EA6CD0E023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Art. 55.º – São também passíveis de punição no Campeonato VIAKART, a critério da Comissão Organizadora: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§ 3º - Caso o piloto não confirme sua presença no prazo estabelecido no art. 20 e, mesmo assim, optar por participar da etapa não confirmada, largará em última posição e será penalizado com a perda de 10
pontos na classificação da prova.</t>
        </r>
      </text>
    </comment>
    <comment ref="AA44" authorId="0" shapeId="0" xr:uid="{88BB46BD-AB86-4B40-80F9-9F20ED9DD501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44" authorId="0" shapeId="0" xr:uid="{59EB7411-90DB-44B1-9560-C812EFFEC14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4" authorId="0" shapeId="0" xr:uid="{A017F85E-E02E-4C4E-BDD5-E3690151D0E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4" authorId="0" shapeId="0" xr:uid="{303250C2-8FF8-4569-95CE-BAFECF85CB1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V45" authorId="0" shapeId="0" xr:uid="{DA358BF3-DBF8-4075-8861-AB1556C7348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RODRIGO MERCADANTE (00:56.154 )</t>
        </r>
      </text>
    </comment>
    <comment ref="AL45" authorId="0" shapeId="0" xr:uid="{705FFFEB-2B31-403D-89C7-3F48DD7446E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RODRIGO MERCADANTE (01:00.374 )</t>
        </r>
      </text>
    </comment>
    <comment ref="BX45" authorId="0" shapeId="0" xr:uid="{F1DDED30-94A2-4FE0-B07D-1A9352C33B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5" authorId="0" shapeId="0" xr:uid="{6FCE8FBD-D681-47A0-989C-42FD0A5C775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5" authorId="0" shapeId="0" xr:uid="{FC45E3C0-AF34-4055-BDDD-CCE08776A4D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6" authorId="0" shapeId="0" xr:uid="{604D38F9-E0F1-4FEE-ADC1-470194ECF65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6" authorId="0" shapeId="0" xr:uid="{B082F787-14EF-447A-B6D4-432DD500373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6" authorId="0" shapeId="0" xr:uid="{6EC122A8-6C89-4B82-B427-BF8EE9427C0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7" authorId="0" shapeId="0" xr:uid="{111DBF7C-4FF9-4C3C-87E2-52672191CB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7" authorId="0" shapeId="0" xr:uid="{43626D11-E4C1-45EE-84C8-637B7C3EDB8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7" authorId="0" shapeId="0" xr:uid="{BB449684-0EE4-4637-897B-993F3DACF43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8" authorId="0" shapeId="0" xr:uid="{7AB8A956-AFE9-4615-A834-B4CF6F88478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8" authorId="0" shapeId="0" xr:uid="{59B0B9A3-0254-45CB-B54A-7A16315800A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8" authorId="0" shapeId="0" xr:uid="{519E2741-67A3-4459-9B10-6D0ACA9162C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49" authorId="0" shapeId="0" xr:uid="{15CCFD0A-EA36-4605-BBC4-8C8F3E3B04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 143 FOI ADVERTIDO POR CONDUTA ANTIDESPORTIVA FRENTE O N 147 NA VOLTA 17
Art. 15.º - Para ter acesso aos karts e durante todas as atividades de pista, o piloto deverá utilizar os seguintes
equipamentos obrigatórios:
(.....)
§ 5º - Os pilotos participantes do campeonato deverão utilizar o macacão VIAKART, durante toda a
temporada de 2021, o piloto que não estiver vestido com o macacão VIAKART não poderá participar das
etapas , salvo em caso da não entrega pelo fabricante do macacão.
§ 6º - Deverá também o piloto participante utilizar a camiseta do campeonato contendo as logomarcas dos
patrocinadores durante as todas as atividades no kartódromo nos dias de prova, sob pena de penalização
equivalente a 10 posições na etapa, além de largar em última posição na etapa seguinte.
etapas , salvo em caso da não entrega pelo fabricante do macacão.
(...)
§ 7º - É proibido o uso de macacões e camisas que fazem referência a outros campeonatos nas etapas
oficiais do campeonato inclusive nas ”peladas fechadas”, e o piloto não poderá participar das etapas nestas
condições.</t>
        </r>
      </text>
    </comment>
    <comment ref="BX49" authorId="0" shapeId="0" xr:uid="{06566E46-F3DD-4FA0-B5C5-5C74190631C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A49" authorId="0" shapeId="0" xr:uid="{94595085-CD91-4F8A-B510-104EBB1862A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9" authorId="0" shapeId="0" xr:uid="{2EE78442-CD82-40C6-A6EC-D4EC2C93ECC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</commentList>
</comments>
</file>

<file path=xl/sharedStrings.xml><?xml version="1.0" encoding="utf-8"?>
<sst xmlns="http://schemas.openxmlformats.org/spreadsheetml/2006/main" count="7103" uniqueCount="872">
  <si>
    <t>Pontos</t>
  </si>
  <si>
    <t>Nome do (a) Piloto (a)</t>
  </si>
  <si>
    <t>Posição</t>
  </si>
  <si>
    <t>Pontuação Geral</t>
  </si>
  <si>
    <t>11ª etapa</t>
  </si>
  <si>
    <t>12ª etapa</t>
  </si>
  <si>
    <t>Jarbas Reis</t>
  </si>
  <si>
    <t>Alexandre Melillo</t>
  </si>
  <si>
    <t>Bônus</t>
  </si>
  <si>
    <t>Penalidade</t>
  </si>
  <si>
    <t>PONTOS</t>
  </si>
  <si>
    <t>1º</t>
  </si>
  <si>
    <t>10º</t>
  </si>
  <si>
    <t>13º</t>
  </si>
  <si>
    <t>25º</t>
  </si>
  <si>
    <r>
      <t>2</t>
    </r>
    <r>
      <rPr>
        <i/>
        <sz val="10"/>
        <color theme="1"/>
        <rFont val="Arial"/>
        <family val="2"/>
      </rPr>
      <t>º</t>
    </r>
  </si>
  <si>
    <t>14º</t>
  </si>
  <si>
    <t>26º</t>
  </si>
  <si>
    <r>
      <t>3</t>
    </r>
    <r>
      <rPr>
        <i/>
        <sz val="10"/>
        <color theme="1"/>
        <rFont val="Arial"/>
        <family val="2"/>
      </rPr>
      <t>º</t>
    </r>
  </si>
  <si>
    <t>15º</t>
  </si>
  <si>
    <t>27º</t>
  </si>
  <si>
    <r>
      <t>4</t>
    </r>
    <r>
      <rPr>
        <i/>
        <sz val="10"/>
        <color theme="1"/>
        <rFont val="Arial"/>
        <family val="2"/>
      </rPr>
      <t>º</t>
    </r>
  </si>
  <si>
    <t>16º</t>
  </si>
  <si>
    <t>28º</t>
  </si>
  <si>
    <r>
      <t>5</t>
    </r>
    <r>
      <rPr>
        <i/>
        <sz val="10"/>
        <color theme="1"/>
        <rFont val="Arial"/>
        <family val="2"/>
      </rPr>
      <t>º</t>
    </r>
  </si>
  <si>
    <t>17º</t>
  </si>
  <si>
    <t>29º</t>
  </si>
  <si>
    <r>
      <t>6</t>
    </r>
    <r>
      <rPr>
        <i/>
        <sz val="10"/>
        <color theme="1"/>
        <rFont val="Arial"/>
        <family val="2"/>
      </rPr>
      <t>º</t>
    </r>
  </si>
  <si>
    <t>18º</t>
  </si>
  <si>
    <t>30º</t>
  </si>
  <si>
    <r>
      <t>7</t>
    </r>
    <r>
      <rPr>
        <i/>
        <sz val="10"/>
        <color theme="1"/>
        <rFont val="Arial"/>
        <family val="2"/>
      </rPr>
      <t>º</t>
    </r>
  </si>
  <si>
    <t>19º</t>
  </si>
  <si>
    <t>31º</t>
  </si>
  <si>
    <r>
      <t>8</t>
    </r>
    <r>
      <rPr>
        <i/>
        <sz val="10"/>
        <color theme="1"/>
        <rFont val="Arial"/>
        <family val="2"/>
      </rPr>
      <t>º</t>
    </r>
  </si>
  <si>
    <t>20º</t>
  </si>
  <si>
    <t>32º</t>
  </si>
  <si>
    <r>
      <t>9</t>
    </r>
    <r>
      <rPr>
        <i/>
        <sz val="10"/>
        <color theme="1"/>
        <rFont val="Arial"/>
        <family val="2"/>
      </rPr>
      <t>º</t>
    </r>
  </si>
  <si>
    <t>21º</t>
  </si>
  <si>
    <t>33º</t>
  </si>
  <si>
    <t>22º</t>
  </si>
  <si>
    <t>34º</t>
  </si>
  <si>
    <t>11º</t>
  </si>
  <si>
    <t>23º</t>
  </si>
  <si>
    <t>35º</t>
  </si>
  <si>
    <t>12º</t>
  </si>
  <si>
    <t>24º</t>
  </si>
  <si>
    <t>36º</t>
  </si>
  <si>
    <t>12ª</t>
  </si>
  <si>
    <t>Piloto (a)</t>
  </si>
  <si>
    <t xml:space="preserve">11ª </t>
  </si>
  <si>
    <t>ORDEM</t>
  </si>
  <si>
    <t>SIMULAÇÃO final</t>
  </si>
  <si>
    <t xml:space="preserve">10ª </t>
  </si>
  <si>
    <t>SIM</t>
  </si>
  <si>
    <t>41º LUGAR</t>
  </si>
  <si>
    <t>40º LUGAR</t>
  </si>
  <si>
    <t>39º LUGAR</t>
  </si>
  <si>
    <t>38º LUGAR</t>
  </si>
  <si>
    <t>37º LUGAR</t>
  </si>
  <si>
    <t>36º LUGAR</t>
  </si>
  <si>
    <t>35º LUGAR</t>
  </si>
  <si>
    <t>34º LUGAR</t>
  </si>
  <si>
    <t>33º LUGAR</t>
  </si>
  <si>
    <t>32º LUGAR</t>
  </si>
  <si>
    <t>31º LUGAR</t>
  </si>
  <si>
    <t>30º LUGAR</t>
  </si>
  <si>
    <t>29º LUGAR</t>
  </si>
  <si>
    <t>28º LUGAR</t>
  </si>
  <si>
    <t>27º LUGAR</t>
  </si>
  <si>
    <t>26º LUGAR</t>
  </si>
  <si>
    <t>25º LUGAR</t>
  </si>
  <si>
    <t>24º LUGAR</t>
  </si>
  <si>
    <t>23º LUGAR</t>
  </si>
  <si>
    <t>22º LUGAR</t>
  </si>
  <si>
    <t>21º LUGAR</t>
  </si>
  <si>
    <t>20º LUGAR</t>
  </si>
  <si>
    <t>19º LUGAR</t>
  </si>
  <si>
    <t>18º LUGAR</t>
  </si>
  <si>
    <t>17º LUGAR</t>
  </si>
  <si>
    <t>16º LUGAR</t>
  </si>
  <si>
    <t>15º LUGAR</t>
  </si>
  <si>
    <t>14º LUGAR</t>
  </si>
  <si>
    <t>13º LUGAR</t>
  </si>
  <si>
    <t>12º LUGAR</t>
  </si>
  <si>
    <t>11º LUGAR</t>
  </si>
  <si>
    <t>10º LUGAR</t>
  </si>
  <si>
    <t>9º LUGAR</t>
  </si>
  <si>
    <t>8º LUGAR</t>
  </si>
  <si>
    <t>7º LUGAR</t>
  </si>
  <si>
    <t>6º LUGAR</t>
  </si>
  <si>
    <t>5º LUGAR</t>
  </si>
  <si>
    <t>4º LUGAR</t>
  </si>
  <si>
    <t>3º LUGAR</t>
  </si>
  <si>
    <t>2º LUGAR</t>
  </si>
  <si>
    <t>1º LUGAR</t>
  </si>
  <si>
    <t>10ª etapa</t>
  </si>
  <si>
    <t>5ª etapa</t>
  </si>
  <si>
    <t>4ª etapa</t>
  </si>
  <si>
    <t>3ª etapa</t>
  </si>
  <si>
    <t>2ª etapa</t>
  </si>
  <si>
    <t>1ª etapa</t>
  </si>
  <si>
    <t>OK</t>
  </si>
  <si>
    <t>ok</t>
  </si>
  <si>
    <t>SOMA</t>
  </si>
  <si>
    <t>BONUS</t>
  </si>
  <si>
    <t>TOTAL</t>
  </si>
  <si>
    <t>PENALIDADES</t>
  </si>
  <si>
    <t>Onze</t>
  </si>
  <si>
    <t>Um</t>
  </si>
  <si>
    <t>Dois</t>
  </si>
  <si>
    <t>Tres</t>
  </si>
  <si>
    <t>Quatro</t>
  </si>
  <si>
    <t>Cinco</t>
  </si>
  <si>
    <t>Seis</t>
  </si>
  <si>
    <t>Sete</t>
  </si>
  <si>
    <t>Oito</t>
  </si>
  <si>
    <t>Nove</t>
  </si>
  <si>
    <t>Dez</t>
  </si>
  <si>
    <t>Doze</t>
  </si>
  <si>
    <t>Treze</t>
  </si>
  <si>
    <t>Quatorze</t>
  </si>
  <si>
    <t>Quinze</t>
  </si>
  <si>
    <t>Dezoito</t>
  </si>
  <si>
    <t>Dezenove</t>
  </si>
  <si>
    <t>Vinte</t>
  </si>
  <si>
    <t>VinteUm</t>
  </si>
  <si>
    <t>VinteTres</t>
  </si>
  <si>
    <t>Dezesseis</t>
  </si>
  <si>
    <t>Dezessete</t>
  </si>
  <si>
    <t>Trinta</t>
  </si>
  <si>
    <t>Quarenta</t>
  </si>
  <si>
    <t>Bonus</t>
  </si>
  <si>
    <t>UmBonus</t>
  </si>
  <si>
    <t>DoisBonus</t>
  </si>
  <si>
    <t>TresBonus</t>
  </si>
  <si>
    <t>QuatroBonus</t>
  </si>
  <si>
    <t>CincoBonus</t>
  </si>
  <si>
    <t>SeisBonus</t>
  </si>
  <si>
    <t>SeteBonus</t>
  </si>
  <si>
    <t>OitoBonus</t>
  </si>
  <si>
    <t>NoveBonus</t>
  </si>
  <si>
    <t>DezBonus</t>
  </si>
  <si>
    <t>OnzeBonus</t>
  </si>
  <si>
    <t>DozeBonus</t>
  </si>
  <si>
    <t>TrezeBonus</t>
  </si>
  <si>
    <t>QuatorzeBonus</t>
  </si>
  <si>
    <t>QuinzeBonus</t>
  </si>
  <si>
    <t>DezesseisBonus</t>
  </si>
  <si>
    <t>DezesseteBonus</t>
  </si>
  <si>
    <t>DezoitoBonus</t>
  </si>
  <si>
    <t>DezenoveBonus</t>
  </si>
  <si>
    <t>VinteUmBonus</t>
  </si>
  <si>
    <t>VinteDois</t>
  </si>
  <si>
    <t>VinteDoisBonus</t>
  </si>
  <si>
    <t>VinteTresBonus</t>
  </si>
  <si>
    <t>VinteQuatro</t>
  </si>
  <si>
    <t>VinteQuatroBonus</t>
  </si>
  <si>
    <t>VinteCinco</t>
  </si>
  <si>
    <t>VinteCincoBonus</t>
  </si>
  <si>
    <t>VinteSeis</t>
  </si>
  <si>
    <t>VinteSeisBonus</t>
  </si>
  <si>
    <t>VinteSete</t>
  </si>
  <si>
    <t>VinteSeteBonus</t>
  </si>
  <si>
    <t>VinteOito</t>
  </si>
  <si>
    <t>VinteOitoBonus</t>
  </si>
  <si>
    <t>VinteNove</t>
  </si>
  <si>
    <t>VinteNoveBonus</t>
  </si>
  <si>
    <t>TrintaBonus</t>
  </si>
  <si>
    <t>TrintaUm</t>
  </si>
  <si>
    <t>TrintaUmBonus</t>
  </si>
  <si>
    <t>TrintaDois</t>
  </si>
  <si>
    <t>TrintaDoisBonus</t>
  </si>
  <si>
    <t>TrintaTres</t>
  </si>
  <si>
    <t>TrintaTresBonus</t>
  </si>
  <si>
    <t>TrintaQuatro</t>
  </si>
  <si>
    <t>TrintaQuatroBonus</t>
  </si>
  <si>
    <t>TrintaCinco</t>
  </si>
  <si>
    <t>TrintaCincoBonus</t>
  </si>
  <si>
    <t>TrintaSeis</t>
  </si>
  <si>
    <t>TrintaSeisBonus</t>
  </si>
  <si>
    <t>TrintaSete</t>
  </si>
  <si>
    <t>TrintaSeteBonus</t>
  </si>
  <si>
    <t>TrintaOito</t>
  </si>
  <si>
    <t>TrintaOitoBonus</t>
  </si>
  <si>
    <t>TrintaNove</t>
  </si>
  <si>
    <t>TrintaNoveBonus</t>
  </si>
  <si>
    <t>QuarentaBonus</t>
  </si>
  <si>
    <t>QuarentaUm</t>
  </si>
  <si>
    <t>QuarentaUmBonus</t>
  </si>
  <si>
    <t>QuarentaDois</t>
  </si>
  <si>
    <t>QuarentaDoisBonus</t>
  </si>
  <si>
    <t>QuarentaTres</t>
  </si>
  <si>
    <t>QuarentaTresBonus</t>
  </si>
  <si>
    <t>QuarentaQuatro</t>
  </si>
  <si>
    <t>QuarentaQuatroBonus</t>
  </si>
  <si>
    <t>QuarentaCinco</t>
  </si>
  <si>
    <t>QuarentaCincoBonus</t>
  </si>
  <si>
    <t>QuarentaSeis</t>
  </si>
  <si>
    <t>QuarentaSeisBonus</t>
  </si>
  <si>
    <t>QuarentaSete</t>
  </si>
  <si>
    <t>QuarentaSeteBonus</t>
  </si>
  <si>
    <t>QuarentaOito</t>
  </si>
  <si>
    <t>QuarentaOitoBonus</t>
  </si>
  <si>
    <t>QuarentaNove</t>
  </si>
  <si>
    <t>QuarentaNoveBonus</t>
  </si>
  <si>
    <t>VinteBonus</t>
  </si>
  <si>
    <t>FINAL</t>
  </si>
  <si>
    <t>EQUIPE 11</t>
  </si>
  <si>
    <t>EQUIPE</t>
  </si>
  <si>
    <t>EQUIPE 10</t>
  </si>
  <si>
    <t>EQUIPE 9</t>
  </si>
  <si>
    <t>EQUIPE 8</t>
  </si>
  <si>
    <t>EQUIPE 7</t>
  </si>
  <si>
    <t>EQUIPE 6</t>
  </si>
  <si>
    <t>EQUIPE 5</t>
  </si>
  <si>
    <t>EQUIPE 4</t>
  </si>
  <si>
    <t>EQUIPE 3</t>
  </si>
  <si>
    <t>EQUIPE 2</t>
  </si>
  <si>
    <t>EQUIPE 1</t>
  </si>
  <si>
    <t>-1 VOLTA(</t>
  </si>
  <si>
    <t>SECO</t>
  </si>
  <si>
    <t>--- ---</t>
  </si>
  <si>
    <t>-14 VOLTA</t>
  </si>
  <si>
    <t>-4 VOLTA(</t>
  </si>
  <si>
    <t>-3 VOLTA(</t>
  </si>
  <si>
    <t>-2 VOLTA(</t>
  </si>
  <si>
    <t>Melhor Volta</t>
  </si>
  <si>
    <t>Na volta</t>
  </si>
  <si>
    <t>Melhor Tm Corrida</t>
  </si>
  <si>
    <t>Tm total</t>
  </si>
  <si>
    <t>Dif</t>
  </si>
  <si>
    <t>Voltas</t>
  </si>
  <si>
    <t>KART</t>
  </si>
  <si>
    <t>FINAL
RBC</t>
  </si>
  <si>
    <t>Melhor Tm Tomada</t>
  </si>
  <si>
    <t>SECO / MOLHADO</t>
  </si>
  <si>
    <t>TRAÇADO</t>
  </si>
  <si>
    <t>DATA</t>
  </si>
  <si>
    <t>ETAPA</t>
  </si>
  <si>
    <t>1 descarte</t>
  </si>
  <si>
    <t>2 descarte</t>
  </si>
  <si>
    <t xml:space="preserve">soma </t>
  </si>
  <si>
    <t>soma acerto punição</t>
  </si>
  <si>
    <t>soma pontos</t>
  </si>
  <si>
    <t>posição pto que deve trocar</t>
  </si>
  <si>
    <t>pto a ser trocado.</t>
  </si>
  <si>
    <t>COMO ATUALIZAR</t>
  </si>
  <si>
    <t>-22 VOLTA</t>
  </si>
  <si>
    <t>-13 VOLTA</t>
  </si>
  <si>
    <t>-10 VOLTA</t>
  </si>
  <si>
    <t>Punição
-10</t>
  </si>
  <si>
    <t>PONTUAÇÃO ATÉ 09 ETAPA</t>
  </si>
  <si>
    <t>-</t>
  </si>
  <si>
    <t>DIF. LIDER</t>
  </si>
  <si>
    <t>DIF. 5º</t>
  </si>
  <si>
    <t>DIF. PRÓX.</t>
  </si>
  <si>
    <t>Pos.</t>
  </si>
  <si>
    <t>Adriano Morato</t>
  </si>
  <si>
    <t>Cláudio Dumont</t>
  </si>
  <si>
    <t>Marcelo Sant'anna</t>
  </si>
  <si>
    <t>Marcelo Clemente</t>
  </si>
  <si>
    <t>Marcelo Surerus</t>
  </si>
  <si>
    <t>Rodrigo Mercadante</t>
  </si>
  <si>
    <t>01:01.180</t>
  </si>
  <si>
    <t>01:01.012</t>
  </si>
  <si>
    <t>01:00.814</t>
  </si>
  <si>
    <t>00:59.999</t>
  </si>
  <si>
    <t>01:00.172</t>
  </si>
  <si>
    <t>01:00.616</t>
  </si>
  <si>
    <t>01:00.420</t>
  </si>
  <si>
    <t>copia valor a tabela até a etapa atual</t>
  </si>
  <si>
    <t>cria no BD as etapas próximas com link no resultado da simulação</t>
  </si>
  <si>
    <t>na simulação insere os pilotos na ordem  até a etapa atual</t>
  </si>
  <si>
    <t>Etapa 6
22/07/2021 - 20:30 - Quinta-Feira
RBC RACING</t>
  </si>
  <si>
    <t>Etapa 7
12/08/2021 - 20:30 - Quinta-Feira
RBC RACING</t>
  </si>
  <si>
    <t>Etapa 8
26/08/2021 - 21:15</t>
  </si>
  <si>
    <t xml:space="preserve">Etapa 9
16/09/2021 - 20:30 </t>
  </si>
  <si>
    <t>Alberto Branco</t>
  </si>
  <si>
    <t>Aldo Silvestre</t>
  </si>
  <si>
    <t>Anderson Lopes</t>
  </si>
  <si>
    <t>Carlos Eduardo</t>
  </si>
  <si>
    <t>Carlos Filizolla</t>
  </si>
  <si>
    <t>Carlos Sampaio</t>
  </si>
  <si>
    <t>Cláudio Carvalho</t>
  </si>
  <si>
    <t>Claudio Junqueira</t>
  </si>
  <si>
    <t>Ederson Lopes</t>
  </si>
  <si>
    <t>Edson Ribeiro</t>
  </si>
  <si>
    <t>Emerson Lopes</t>
  </si>
  <si>
    <t>Enio Júnior</t>
  </si>
  <si>
    <t>Euclides Almeida</t>
  </si>
  <si>
    <t>Fernando Santos</t>
  </si>
  <si>
    <t>Gijo</t>
  </si>
  <si>
    <t>Guilherme Janot</t>
  </si>
  <si>
    <t>Gustavo Mourão</t>
  </si>
  <si>
    <t>Henrique Castilho</t>
  </si>
  <si>
    <t>Ivan Renault</t>
  </si>
  <si>
    <t>Jader Abreu</t>
  </si>
  <si>
    <t>Jorge Prado</t>
  </si>
  <si>
    <t>Léo Marx</t>
  </si>
  <si>
    <t>Leodegario Junior</t>
  </si>
  <si>
    <t>Marcelo Mizrahy</t>
  </si>
  <si>
    <t>Marcelo Pinheiro</t>
  </si>
  <si>
    <t>Marcelo Santiago</t>
  </si>
  <si>
    <t>Maurílio Carmo</t>
  </si>
  <si>
    <t>Michel Abouud</t>
  </si>
  <si>
    <t>Morvan</t>
  </si>
  <si>
    <t>Paulo Feitosa</t>
  </si>
  <si>
    <t>Rafael Cançado</t>
  </si>
  <si>
    <t>Reinaldo Paoli</t>
  </si>
  <si>
    <t>Roberto Veloso</t>
  </si>
  <si>
    <t>Rodrigo Rotheia</t>
  </si>
  <si>
    <t>Ricardo Araújo</t>
  </si>
  <si>
    <t>Ricardo Vidigal</t>
  </si>
  <si>
    <t>Caetano</t>
  </si>
  <si>
    <t>Molhado</t>
  </si>
  <si>
    <t>00:28:02.335</t>
  </si>
  <si>
    <t>01:32.152</t>
  </si>
  <si>
    <t>00:26:41.542</t>
  </si>
  <si>
    <t>01:31.442</t>
  </si>
  <si>
    <t>00:26:47.545</t>
  </si>
  <si>
    <t>01:31.567</t>
  </si>
  <si>
    <t>00:26:49.350</t>
  </si>
  <si>
    <t>01:29.860</t>
  </si>
  <si>
    <t>00:26:59.100</t>
  </si>
  <si>
    <t>01:31.488</t>
  </si>
  <si>
    <t>00:27:17.407</t>
  </si>
  <si>
    <t>01:31.527</t>
  </si>
  <si>
    <t>00:27:19.313</t>
  </si>
  <si>
    <t>01:33.465</t>
  </si>
  <si>
    <t>00:27:28.858</t>
  </si>
  <si>
    <t>01:30.832</t>
  </si>
  <si>
    <t>00:27:34.442</t>
  </si>
  <si>
    <t>01:32.552</t>
  </si>
  <si>
    <t>00:27:40.304</t>
  </si>
  <si>
    <t>01:34.083</t>
  </si>
  <si>
    <t>00:27:42.168</t>
  </si>
  <si>
    <t>01:34.621</t>
  </si>
  <si>
    <t>00:27:43.205</t>
  </si>
  <si>
    <t>01:32.664</t>
  </si>
  <si>
    <t>00:28:12.759</t>
  </si>
  <si>
    <t>01:31.775</t>
  </si>
  <si>
    <t>00:28:15.465</t>
  </si>
  <si>
    <t>01:35.893</t>
  </si>
  <si>
    <t>00:28:15.931</t>
  </si>
  <si>
    <t>01:34.479</t>
  </si>
  <si>
    <t>00:28:21.446</t>
  </si>
  <si>
    <t>01:35.085</t>
  </si>
  <si>
    <t>00:28:23.929</t>
  </si>
  <si>
    <t>01:34.964</t>
  </si>
  <si>
    <t>00:26:43.047</t>
  </si>
  <si>
    <t>01:32.934</t>
  </si>
  <si>
    <t>00:26:45.101</t>
  </si>
  <si>
    <t>01:32.871</t>
  </si>
  <si>
    <t>00:26:45.876</t>
  </si>
  <si>
    <t>01:36.396</t>
  </si>
  <si>
    <t>00:26:51.531</t>
  </si>
  <si>
    <t>01:31.525</t>
  </si>
  <si>
    <t>00:27:11.514</t>
  </si>
  <si>
    <t>01:37.242</t>
  </si>
  <si>
    <t>00:27:29.737</t>
  </si>
  <si>
    <t>01:31.439</t>
  </si>
  <si>
    <t>00:27:30.269</t>
  </si>
  <si>
    <t>01:35.332</t>
  </si>
  <si>
    <t>00:27:46.722</t>
  </si>
  <si>
    <t>01:35.087</t>
  </si>
  <si>
    <t>00:27:46.946</t>
  </si>
  <si>
    <t>01:33.188</t>
  </si>
  <si>
    <t>00:27:50.032</t>
  </si>
  <si>
    <t>01:36.347</t>
  </si>
  <si>
    <t>00:28:15.641</t>
  </si>
  <si>
    <t>01:38.350</t>
  </si>
  <si>
    <t>00:25:22.391</t>
  </si>
  <si>
    <t>01:34.022</t>
  </si>
  <si>
    <t>00:25:54.764</t>
  </si>
  <si>
    <t>01:34.214</t>
  </si>
  <si>
    <t>00:27:00.002</t>
  </si>
  <si>
    <t>01:31.430</t>
  </si>
  <si>
    <t>00:25:53.927</t>
  </si>
  <si>
    <t>01:40.855</t>
  </si>
  <si>
    <t>00:26:44.911</t>
  </si>
  <si>
    <t>01:37.209</t>
  </si>
  <si>
    <t>00:14:31.826</t>
  </si>
  <si>
    <t>01:34.276</t>
  </si>
  <si>
    <t>00:09:46.219</t>
  </si>
  <si>
    <t>01:33.583</t>
  </si>
  <si>
    <t>00:10:47.678</t>
  </si>
  <si>
    <t>01:36.232</t>
  </si>
  <si>
    <t>00:30:28.805</t>
  </si>
  <si>
    <t>00:59.845</t>
  </si>
  <si>
    <t>00:05.233</t>
  </si>
  <si>
    <t>00:30:34.038</t>
  </si>
  <si>
    <t>00:14.238</t>
  </si>
  <si>
    <t>00:30:43.043</t>
  </si>
  <si>
    <t>01:00.264</t>
  </si>
  <si>
    <t>00:20.810</t>
  </si>
  <si>
    <t>00:30:49.615</t>
  </si>
  <si>
    <t>00:59.785</t>
  </si>
  <si>
    <t>00:21.052</t>
  </si>
  <si>
    <t>00:30:49.857</t>
  </si>
  <si>
    <t>00:59.798</t>
  </si>
  <si>
    <t>00:24.006</t>
  </si>
  <si>
    <t>00:30:52.811</t>
  </si>
  <si>
    <t>00:59.773</t>
  </si>
  <si>
    <t>00:24.775</t>
  </si>
  <si>
    <t>00:30:53.580</t>
  </si>
  <si>
    <t>00:59.858</t>
  </si>
  <si>
    <t>00:28.194</t>
  </si>
  <si>
    <t>00:30:56.999</t>
  </si>
  <si>
    <t>01:00.757</t>
  </si>
  <si>
    <t>00:28.491</t>
  </si>
  <si>
    <t>00:30:57.296</t>
  </si>
  <si>
    <t>01:00.436</t>
  </si>
  <si>
    <t>00:28.743</t>
  </si>
  <si>
    <t>00:30:57.548</t>
  </si>
  <si>
    <t>01:00.229</t>
  </si>
  <si>
    <t>00:29.514</t>
  </si>
  <si>
    <t>00:30:58.319</t>
  </si>
  <si>
    <t>00:59.946</t>
  </si>
  <si>
    <t>00:29.938</t>
  </si>
  <si>
    <t>00:30:58.743</t>
  </si>
  <si>
    <t>00:59.779</t>
  </si>
  <si>
    <t>00:32.060</t>
  </si>
  <si>
    <t>00:31:00.865</t>
  </si>
  <si>
    <t>00:33.206</t>
  </si>
  <si>
    <t>00:31:02.011</t>
  </si>
  <si>
    <t>01:00.262</t>
  </si>
  <si>
    <t>00:36.162</t>
  </si>
  <si>
    <t>00:31:04.967</t>
  </si>
  <si>
    <t>01:00.749</t>
  </si>
  <si>
    <t>00:46.684</t>
  </si>
  <si>
    <t>00:31:15.489</t>
  </si>
  <si>
    <t>01:00.339</t>
  </si>
  <si>
    <t>00:47.891</t>
  </si>
  <si>
    <t>00:31:16.696</t>
  </si>
  <si>
    <t>01:00.526</t>
  </si>
  <si>
    <t>00:52.023</t>
  </si>
  <si>
    <t>00:31:20.828</t>
  </si>
  <si>
    <t>01:00.356</t>
  </si>
  <si>
    <t>01:00.846</t>
  </si>
  <si>
    <t>00:31:29.651</t>
  </si>
  <si>
    <t>00:30:29.217</t>
  </si>
  <si>
    <t>01:00.627</t>
  </si>
  <si>
    <t>00:30:38.330</t>
  </si>
  <si>
    <t>01:00.911</t>
  </si>
  <si>
    <t>00:30:38.632</t>
  </si>
  <si>
    <t>01:01.057</t>
  </si>
  <si>
    <t>00:30:39.221</t>
  </si>
  <si>
    <t>01:00.537</t>
  </si>
  <si>
    <t>00:30:44.934</t>
  </si>
  <si>
    <t>01:00.816</t>
  </si>
  <si>
    <t>00:30:47.071</t>
  </si>
  <si>
    <t>01:01.319</t>
  </si>
  <si>
    <t>00:30:51.607</t>
  </si>
  <si>
    <t>01:01.116</t>
  </si>
  <si>
    <t>00:30:55.982</t>
  </si>
  <si>
    <t>01:00.542</t>
  </si>
  <si>
    <t>00:30:58.270</t>
  </si>
  <si>
    <t>01:01.509</t>
  </si>
  <si>
    <t>00:31:06.773</t>
  </si>
  <si>
    <t>01:01.793</t>
  </si>
  <si>
    <t>00:31:20.464</t>
  </si>
  <si>
    <t>01:01.577</t>
  </si>
  <si>
    <t>00:32:33.506</t>
  </si>
  <si>
    <t>01:01.531</t>
  </si>
  <si>
    <t>00:30:55.757</t>
  </si>
  <si>
    <t>01:03.555</t>
  </si>
  <si>
    <t>00:31:08.381</t>
  </si>
  <si>
    <t>01:04.234</t>
  </si>
  <si>
    <t>00:31:26.821</t>
  </si>
  <si>
    <t>01:04.136</t>
  </si>
  <si>
    <t>00:31:08.427</t>
  </si>
  <si>
    <t>01:01.745</t>
  </si>
  <si>
    <t>00:31:25.575</t>
  </si>
  <si>
    <t>01:06.155</t>
  </si>
  <si>
    <t>00:31:02.291</t>
  </si>
  <si>
    <t>01:06.504</t>
  </si>
  <si>
    <t>00:08:51.573</t>
  </si>
  <si>
    <t>01:03.202</t>
  </si>
  <si>
    <t>00:30:32.924</t>
  </si>
  <si>
    <t>00:59.750</t>
  </si>
  <si>
    <t>00:10.821</t>
  </si>
  <si>
    <t>00:30:43.745</t>
  </si>
  <si>
    <t>01:00.177</t>
  </si>
  <si>
    <t>00:11.866</t>
  </si>
  <si>
    <t>00:30:44.790</t>
  </si>
  <si>
    <t>01:00.766</t>
  </si>
  <si>
    <t>00:15.513</t>
  </si>
  <si>
    <t>00:30:48.437</t>
  </si>
  <si>
    <t>01:00.395</t>
  </si>
  <si>
    <t>00:24.050</t>
  </si>
  <si>
    <t>00:30:56.974</t>
  </si>
  <si>
    <t>01:00.569</t>
  </si>
  <si>
    <t>00:29.967</t>
  </si>
  <si>
    <t>00:31:02.891</t>
  </si>
  <si>
    <t>01:00.687</t>
  </si>
  <si>
    <t>00:30.068</t>
  </si>
  <si>
    <t>00:31:02.992</t>
  </si>
  <si>
    <t>01:00.391</t>
  </si>
  <si>
    <t>00:30.306</t>
  </si>
  <si>
    <t>00:31:03.230</t>
  </si>
  <si>
    <t>01:00.731</t>
  </si>
  <si>
    <t>00:31.397</t>
  </si>
  <si>
    <t>00:31:04.321</t>
  </si>
  <si>
    <t>01:00.360</t>
  </si>
  <si>
    <t>00:39.607</t>
  </si>
  <si>
    <t>00:31:12.531</t>
  </si>
  <si>
    <t>01:00.458</t>
  </si>
  <si>
    <t>00:39.972</t>
  </si>
  <si>
    <t>00:31:12.896</t>
  </si>
  <si>
    <t>01:01.022</t>
  </si>
  <si>
    <t>00:40.737</t>
  </si>
  <si>
    <t>00:31:13.661</t>
  </si>
  <si>
    <t>01:00.633</t>
  </si>
  <si>
    <t>00:42.331</t>
  </si>
  <si>
    <t>00:31:15.255</t>
  </si>
  <si>
    <t>01:00.771</t>
  </si>
  <si>
    <t>00:42.837</t>
  </si>
  <si>
    <t>00:31:15.761</t>
  </si>
  <si>
    <t>01:00.772</t>
  </si>
  <si>
    <t>00:43.365</t>
  </si>
  <si>
    <t>00:31:16.289</t>
  </si>
  <si>
    <t>01:00.693</t>
  </si>
  <si>
    <t>00:44.029</t>
  </si>
  <si>
    <t>00:31:16.953</t>
  </si>
  <si>
    <t>00:50.468</t>
  </si>
  <si>
    <t>00:31:23.392</t>
  </si>
  <si>
    <t>01:01.044</t>
  </si>
  <si>
    <t>00:50.655</t>
  </si>
  <si>
    <t>00:31:23.579</t>
  </si>
  <si>
    <t>01:01.325</t>
  </si>
  <si>
    <t>00:56.765</t>
  </si>
  <si>
    <t>00:31:29.689</t>
  </si>
  <si>
    <t>01:00.702</t>
  </si>
  <si>
    <t>00:58.584</t>
  </si>
  <si>
    <t>00:31:31.508</t>
  </si>
  <si>
    <t>01:01.629</t>
  </si>
  <si>
    <t>01:00.429</t>
  </si>
  <si>
    <t>00:31:33.353</t>
  </si>
  <si>
    <t>01:01.257</t>
  </si>
  <si>
    <t>01:02.247</t>
  </si>
  <si>
    <t>00:31:35.171</t>
  </si>
  <si>
    <t>01:00.716</t>
  </si>
  <si>
    <t>00:30:33.895</t>
  </si>
  <si>
    <t>01:01.563</t>
  </si>
  <si>
    <t>00:30:34.700</t>
  </si>
  <si>
    <t>01:00.676</t>
  </si>
  <si>
    <t>00:30:37.743</t>
  </si>
  <si>
    <t>01:01.738</t>
  </si>
  <si>
    <t>00:30:38.711</t>
  </si>
  <si>
    <t>01:02.201</t>
  </si>
  <si>
    <t>00:30:42.468</t>
  </si>
  <si>
    <t>01:01.711</t>
  </si>
  <si>
    <t>00:30:42.604</t>
  </si>
  <si>
    <t>01:01.652</t>
  </si>
  <si>
    <t>00:30:44.311</t>
  </si>
  <si>
    <t>00:30:53.338</t>
  </si>
  <si>
    <t>01:02.107</t>
  </si>
  <si>
    <t>00:31:17.645</t>
  </si>
  <si>
    <t>01:02.420</t>
  </si>
  <si>
    <t>00:30:48.583</t>
  </si>
  <si>
    <t>01:04.489</t>
  </si>
  <si>
    <t>00:30:56.443</t>
  </si>
  <si>
    <t>01:03.608</t>
  </si>
  <si>
    <t>00:30:40.638</t>
  </si>
  <si>
    <t>01:07.087</t>
  </si>
  <si>
    <t>00:30:59.755</t>
  </si>
  <si>
    <t>01:07.731</t>
  </si>
  <si>
    <t>00:32:07.957</t>
  </si>
  <si>
    <t>01:01.176</t>
  </si>
  <si>
    <t>-11 VOLTA</t>
  </si>
  <si>
    <t>00:20:41.138</t>
  </si>
  <si>
    <t>01:02.970</t>
  </si>
  <si>
    <t>30:11.072</t>
  </si>
  <si>
    <t>30:16.649</t>
  </si>
  <si>
    <t>30:18.880</t>
  </si>
  <si>
    <t>30:19.024</t>
  </si>
  <si>
    <t>30:21.158</t>
  </si>
  <si>
    <t>30:21.853</t>
  </si>
  <si>
    <t>30:25.401</t>
  </si>
  <si>
    <t>30:25.510</t>
  </si>
  <si>
    <t>30:25.843</t>
  </si>
  <si>
    <t>30:26.010</t>
  </si>
  <si>
    <t>30:26.060</t>
  </si>
  <si>
    <t>30:26.234</t>
  </si>
  <si>
    <t>30:32.122</t>
  </si>
  <si>
    <t>30:33.104</t>
  </si>
  <si>
    <t>30:35.473</t>
  </si>
  <si>
    <t>30:39.539</t>
  </si>
  <si>
    <t>30:42.490</t>
  </si>
  <si>
    <t>30:49.228</t>
  </si>
  <si>
    <t>30:49.966</t>
  </si>
  <si>
    <t>30:50.476</t>
  </si>
  <si>
    <t>30:50.618</t>
  </si>
  <si>
    <t>30:54.548</t>
  </si>
  <si>
    <t>30:54.771</t>
  </si>
  <si>
    <t>30:57.138</t>
  </si>
  <si>
    <t>1 Volta</t>
  </si>
  <si>
    <t>30:45.399</t>
  </si>
  <si>
    <t>3 Voltas</t>
  </si>
  <si>
    <t>30:21.695</t>
  </si>
  <si>
    <t>1:00.444</t>
  </si>
  <si>
    <t>4 Voltas</t>
  </si>
  <si>
    <t>27:26.049</t>
  </si>
  <si>
    <t>21 Voltas</t>
  </si>
  <si>
    <t>11:06.285</t>
  </si>
  <si>
    <t>1:01.063</t>
  </si>
  <si>
    <t>23 Voltas</t>
  </si>
  <si>
    <t>8:36.829</t>
  </si>
  <si>
    <t>29 Voltas</t>
  </si>
  <si>
    <t>1:09.131</t>
  </si>
  <si>
    <t>1:08.691</t>
  </si>
  <si>
    <t>1:12.772</t>
  </si>
  <si>
    <t>1:00.025</t>
  </si>
  <si>
    <t>00:30:07.734</t>
  </si>
  <si>
    <t>00:48.976</t>
  </si>
  <si>
    <t>00:00.327</t>
  </si>
  <si>
    <t>00:30:08.061</t>
  </si>
  <si>
    <t>00:48.877</t>
  </si>
  <si>
    <t>00:01.076</t>
  </si>
  <si>
    <t>00:30:08.810</t>
  </si>
  <si>
    <t>00:49.576</t>
  </si>
  <si>
    <t>00:07.329</t>
  </si>
  <si>
    <t>00:30:15.063</t>
  </si>
  <si>
    <t>00:49.194</t>
  </si>
  <si>
    <t>00:09.338</t>
  </si>
  <si>
    <t>00:30:17.072</t>
  </si>
  <si>
    <t>00:49.433</t>
  </si>
  <si>
    <t>00:11.009</t>
  </si>
  <si>
    <t>00:30:18.743</t>
  </si>
  <si>
    <t>00:49.378</t>
  </si>
  <si>
    <t>00:13.860</t>
  </si>
  <si>
    <t>00:30:21.594</t>
  </si>
  <si>
    <t>00:49.648</t>
  </si>
  <si>
    <t>00:14.767</t>
  </si>
  <si>
    <t>00:30:22.501</t>
  </si>
  <si>
    <t>00:49.505</t>
  </si>
  <si>
    <t>00:20.647</t>
  </si>
  <si>
    <t>00:30:28.381</t>
  </si>
  <si>
    <t>00:49.384</t>
  </si>
  <si>
    <t>00:20.925</t>
  </si>
  <si>
    <t>00:30:28.659</t>
  </si>
  <si>
    <t>00:49.490</t>
  </si>
  <si>
    <t>00:21.343</t>
  </si>
  <si>
    <t>00:30:29.077</t>
  </si>
  <si>
    <t>00:49.566</t>
  </si>
  <si>
    <t>00:25.147</t>
  </si>
  <si>
    <t>00:30:32.881</t>
  </si>
  <si>
    <t>00:49.408</t>
  </si>
  <si>
    <t>00:26.553</t>
  </si>
  <si>
    <t>00:30:34.287</t>
  </si>
  <si>
    <t>00:49.771</t>
  </si>
  <si>
    <t>00:27.488</t>
  </si>
  <si>
    <t>00:30:35.222</t>
  </si>
  <si>
    <t>00:49.763</t>
  </si>
  <si>
    <t>00:30.713</t>
  </si>
  <si>
    <t>00:30:38.447</t>
  </si>
  <si>
    <t>00:50.064</t>
  </si>
  <si>
    <t>00:40.876</t>
  </si>
  <si>
    <t>00:30:48.610</t>
  </si>
  <si>
    <t>00:50.406</t>
  </si>
  <si>
    <t>00:30:19.988</t>
  </si>
  <si>
    <t>00:51.083</t>
  </si>
  <si>
    <t>00:30:32.672</t>
  </si>
  <si>
    <t>00:49.994</t>
  </si>
  <si>
    <t>00:30:33.592</t>
  </si>
  <si>
    <t>00:50.477</t>
  </si>
  <si>
    <t>-6 VOLTA(</t>
  </si>
  <si>
    <t>00:25:21.073</t>
  </si>
  <si>
    <t>00:49.640</t>
  </si>
  <si>
    <t>00:20:19.723</t>
  </si>
  <si>
    <t>00:49.986</t>
  </si>
  <si>
    <t>00:30:36.733</t>
  </si>
  <si>
    <t>01:09.828</t>
  </si>
  <si>
    <t>00:18.136</t>
  </si>
  <si>
    <t>00:30:54.869</t>
  </si>
  <si>
    <t>01:09.986</t>
  </si>
  <si>
    <t>00:18.172</t>
  </si>
  <si>
    <t>00:30:54.905</t>
  </si>
  <si>
    <t>01:09.915</t>
  </si>
  <si>
    <t>00:22.715</t>
  </si>
  <si>
    <t>00:30:59.448</t>
  </si>
  <si>
    <t>01:09.850</t>
  </si>
  <si>
    <t>00:25.605</t>
  </si>
  <si>
    <t>00:31:02.338</t>
  </si>
  <si>
    <t>01:10.834</t>
  </si>
  <si>
    <t>00:27.103</t>
  </si>
  <si>
    <t>00:31:03.836</t>
  </si>
  <si>
    <t>01:10.407</t>
  </si>
  <si>
    <t>00:36.352</t>
  </si>
  <si>
    <t>00:31:13.085</t>
  </si>
  <si>
    <t>01:10.773</t>
  </si>
  <si>
    <t>00:36.768</t>
  </si>
  <si>
    <t>00:31:13.501</t>
  </si>
  <si>
    <t>01:10.593</t>
  </si>
  <si>
    <t>00:36.989</t>
  </si>
  <si>
    <t>00:31:13.722</t>
  </si>
  <si>
    <t>01:09.906</t>
  </si>
  <si>
    <t>00:37.012</t>
  </si>
  <si>
    <t>00:31:13.745</t>
  </si>
  <si>
    <t>01:10.334</t>
  </si>
  <si>
    <t>00:37.215</t>
  </si>
  <si>
    <t>00:31:13.948</t>
  </si>
  <si>
    <t>01:10.742</t>
  </si>
  <si>
    <t>00:38.657</t>
  </si>
  <si>
    <t>00:31:15.390</t>
  </si>
  <si>
    <t>01:10.638</t>
  </si>
  <si>
    <t>00:40.900</t>
  </si>
  <si>
    <t>00:31:17.633</t>
  </si>
  <si>
    <t>01:11.096</t>
  </si>
  <si>
    <t>00:41.164</t>
  </si>
  <si>
    <t>00:31:17.897</t>
  </si>
  <si>
    <t>01:10.454</t>
  </si>
  <si>
    <t>00:41.835</t>
  </si>
  <si>
    <t>00:31:18.568</t>
  </si>
  <si>
    <t>01:10.164</t>
  </si>
  <si>
    <t>00:43.999</t>
  </si>
  <si>
    <t>00:31:20.732</t>
  </si>
  <si>
    <t>01:10.098</t>
  </si>
  <si>
    <t>00:51.086</t>
  </si>
  <si>
    <t>00:31:27.819</t>
  </si>
  <si>
    <t>01:10.761</t>
  </si>
  <si>
    <t>00:56.113</t>
  </si>
  <si>
    <t>00:31:32.846</t>
  </si>
  <si>
    <t>01:11.069</t>
  </si>
  <si>
    <t>00:57.554</t>
  </si>
  <si>
    <t>00:31:34.287</t>
  </si>
  <si>
    <t>01:11.670</t>
  </si>
  <si>
    <t>00:58.260</t>
  </si>
  <si>
    <t>00:31:34.993</t>
  </si>
  <si>
    <t>01:11.532</t>
  </si>
  <si>
    <t>01:05.021</t>
  </si>
  <si>
    <t>00:31:41.754</t>
  </si>
  <si>
    <t>01:10.786</t>
  </si>
  <si>
    <t>00:31:37.745</t>
  </si>
  <si>
    <t>01:11.433</t>
  </si>
  <si>
    <t>00:31:08.023</t>
  </si>
  <si>
    <t>01:13.767</t>
  </si>
  <si>
    <t>00:15:54.033</t>
  </si>
  <si>
    <t>01:11.275</t>
  </si>
  <si>
    <t>00:30:37.856</t>
  </si>
  <si>
    <t>00:59.943</t>
  </si>
  <si>
    <t>00:00.471</t>
  </si>
  <si>
    <t>00:30:38.327</t>
  </si>
  <si>
    <t>01:00.149</t>
  </si>
  <si>
    <t>00:03.226</t>
  </si>
  <si>
    <t>00:30:41.082</t>
  </si>
  <si>
    <t>01:00.013</t>
  </si>
  <si>
    <t>00:03.935</t>
  </si>
  <si>
    <t>00:30:41.791</t>
  </si>
  <si>
    <t>01:00.105</t>
  </si>
  <si>
    <t>00:05.059</t>
  </si>
  <si>
    <t>00:30:42.915</t>
  </si>
  <si>
    <t>01:00.263</t>
  </si>
  <si>
    <t>00:05.247</t>
  </si>
  <si>
    <t>00:30:43.103</t>
  </si>
  <si>
    <t>01:00.092</t>
  </si>
  <si>
    <t>00:11.797</t>
  </si>
  <si>
    <t>00:30:49.653</t>
  </si>
  <si>
    <t>01:00.094</t>
  </si>
  <si>
    <t>00:13.127</t>
  </si>
  <si>
    <t>00:30:50.983</t>
  </si>
  <si>
    <t>01:00.190</t>
  </si>
  <si>
    <t>00:14.333</t>
  </si>
  <si>
    <t>00:30:52.189</t>
  </si>
  <si>
    <t>01:00.367</t>
  </si>
  <si>
    <t>00:14.533</t>
  </si>
  <si>
    <t>00:30:52.389</t>
  </si>
  <si>
    <t>01:00.511</t>
  </si>
  <si>
    <t>00:15.804</t>
  </si>
  <si>
    <t>00:30:53.660</t>
  </si>
  <si>
    <t>01:00.534</t>
  </si>
  <si>
    <t>00:16.067</t>
  </si>
  <si>
    <t>00:30:53.923</t>
  </si>
  <si>
    <t>01:00.664</t>
  </si>
  <si>
    <t>00:19.428</t>
  </si>
  <si>
    <t>00:30:57.284</t>
  </si>
  <si>
    <t>01:00.941</t>
  </si>
  <si>
    <t>00:27.500</t>
  </si>
  <si>
    <t>00:31:05.356</t>
  </si>
  <si>
    <t>01:00.994</t>
  </si>
  <si>
    <t>00:27.947</t>
  </si>
  <si>
    <t>00:31:05.803</t>
  </si>
  <si>
    <t>01:00.997</t>
  </si>
  <si>
    <t>00:31.842</t>
  </si>
  <si>
    <t>00:31:09.698</t>
  </si>
  <si>
    <t>01:01.060</t>
  </si>
  <si>
    <t>00:37.478</t>
  </si>
  <si>
    <t>00:31:15.334</t>
  </si>
  <si>
    <t>01:00.895</t>
  </si>
  <si>
    <t>00:40.884</t>
  </si>
  <si>
    <t>00:31:18.740</t>
  </si>
  <si>
    <t>01:01.394</t>
  </si>
  <si>
    <t>00:46.241</t>
  </si>
  <si>
    <t>00:31:24.097</t>
  </si>
  <si>
    <t>01:01.225</t>
  </si>
  <si>
    <t>00:31:38.028</t>
  </si>
  <si>
    <t>01:02.034</t>
  </si>
  <si>
    <t>00:30:44.829</t>
  </si>
  <si>
    <t>01:00.521</t>
  </si>
  <si>
    <t>00:06.500</t>
  </si>
  <si>
    <t>00:30:51.329</t>
  </si>
  <si>
    <t>01:00.798</t>
  </si>
  <si>
    <t>00:08.115</t>
  </si>
  <si>
    <t>00:30:52.944</t>
  </si>
  <si>
    <t>01:00.776</t>
  </si>
  <si>
    <t>00:08.282</t>
  </si>
  <si>
    <t>00:30:53.111</t>
  </si>
  <si>
    <t>01:00.374</t>
  </si>
  <si>
    <t>00:08.691</t>
  </si>
  <si>
    <t>00:30:53.520</t>
  </si>
  <si>
    <t>01:00.513</t>
  </si>
  <si>
    <t>00:13.429</t>
  </si>
  <si>
    <t>00:30:58.258</t>
  </si>
  <si>
    <t>01:00.720</t>
  </si>
  <si>
    <t>00:15.262</t>
  </si>
  <si>
    <t>00:31:00.091</t>
  </si>
  <si>
    <t>01:00.762</t>
  </si>
  <si>
    <t>00:15.445</t>
  </si>
  <si>
    <t>00:31:00.274</t>
  </si>
  <si>
    <t>00:22.560</t>
  </si>
  <si>
    <t>00:31:07.389</t>
  </si>
  <si>
    <t>01:00.804</t>
  </si>
  <si>
    <t>00:26.136</t>
  </si>
  <si>
    <t>00:31:10.965</t>
  </si>
  <si>
    <t>01:00.635</t>
  </si>
  <si>
    <t>00:27.936</t>
  </si>
  <si>
    <t>00:31:12.765</t>
  </si>
  <si>
    <t>01:01.064</t>
  </si>
  <si>
    <t>00:28.613</t>
  </si>
  <si>
    <t>00:31:13.442</t>
  </si>
  <si>
    <t>01:01.411</t>
  </si>
  <si>
    <t>00:30.105</t>
  </si>
  <si>
    <t>00:31:14.934</t>
  </si>
  <si>
    <t>01:01.352</t>
  </si>
  <si>
    <t>00:33.484</t>
  </si>
  <si>
    <t>00:31:18.313</t>
  </si>
  <si>
    <t>00:34.119</t>
  </si>
  <si>
    <t>00:31:18.948</t>
  </si>
  <si>
    <t>01:01.512</t>
  </si>
  <si>
    <t>00:39.480</t>
  </si>
  <si>
    <t>00:31:24.309</t>
  </si>
  <si>
    <t>01:01.533</t>
  </si>
  <si>
    <t>00:55.710</t>
  </si>
  <si>
    <t>00:31:40.539</t>
  </si>
  <si>
    <t>01:01.504</t>
  </si>
  <si>
    <t>00:56.139</t>
  </si>
  <si>
    <t>00:31:40.968</t>
  </si>
  <si>
    <t>01:01.687</t>
  </si>
  <si>
    <t>00:30:46.283</t>
  </si>
  <si>
    <t>01:02.096</t>
  </si>
  <si>
    <t>00:30:46.805</t>
  </si>
  <si>
    <t>01:02.330</t>
  </si>
  <si>
    <t>00:30:56.655</t>
  </si>
  <si>
    <t>01:02.400</t>
  </si>
  <si>
    <t>00:21:11.305</t>
  </si>
  <si>
    <t>01:02.164</t>
  </si>
  <si>
    <t>00:17:12.200</t>
  </si>
  <si>
    <t>01:02.912</t>
  </si>
  <si>
    <t>posição coluna do 1º SIM</t>
  </si>
  <si>
    <t>posição coluna do 2º SIM</t>
  </si>
  <si>
    <t>pontos do 1º SIM</t>
  </si>
  <si>
    <t>pontos do 2º SIM</t>
  </si>
  <si>
    <t>posição 1º SIM pontos ordenados</t>
  </si>
  <si>
    <t>posição 2º SIM pontos ordenados</t>
  </si>
  <si>
    <t>o 9 pode</t>
  </si>
  <si>
    <t>o 8 não pode</t>
  </si>
  <si>
    <t>o 7 não pode</t>
  </si>
  <si>
    <t>o 6 pode</t>
  </si>
  <si>
    <t>1º menor</t>
  </si>
  <si>
    <t>2º menor</t>
  </si>
  <si>
    <t>3º menor</t>
  </si>
  <si>
    <t>4º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</si>
</sst>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ddd"/>
    <numFmt numFmtId="165" formatCode="00"/>
  </numFmts>
  <fonts count="4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sz val="28"/>
      <color indexed="8"/>
      <name val="Calibri"/>
      <family val="2"/>
    </font>
    <font>
      <b/>
      <sz val="28"/>
      <color indexed="12"/>
      <name val="Calibri"/>
      <family val="2"/>
    </font>
    <font>
      <b/>
      <sz val="28"/>
      <color indexed="8"/>
      <name val="Calibri"/>
      <family val="2"/>
    </font>
    <font>
      <sz val="28"/>
      <color indexed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499984740745262"/>
      <name val="Algerian"/>
      <family val="5"/>
    </font>
    <font>
      <b/>
      <sz val="11"/>
      <color theme="9" tint="-0.499984740745262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2"/>
      <color indexed="81"/>
      <name val="Segoe UI"/>
      <family val="2"/>
    </font>
    <font>
      <strike/>
      <sz val="11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7F7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9" tint="-0.249977111117893"/>
      </patternFill>
    </fill>
    <fill>
      <patternFill patternType="solid">
        <fgColor rgb="FFFFC000"/>
        <bgColor theme="9" tint="-0.249977111117893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theme="9" tint="-0.249977111117893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3" borderId="0" applyNumberFormat="0" applyBorder="0" applyAlignment="0" applyProtection="0"/>
    <xf numFmtId="0" fontId="12" fillId="13" borderId="1" applyNumberFormat="0" applyAlignment="0" applyProtection="0"/>
    <xf numFmtId="0" fontId="13" fillId="23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0" fontId="21" fillId="14" borderId="0" applyNumberFormat="0" applyBorder="0" applyAlignment="0" applyProtection="0"/>
    <xf numFmtId="0" fontId="8" fillId="0" borderId="0"/>
    <xf numFmtId="0" fontId="9" fillId="8" borderId="7" applyNumberFormat="0" applyFont="0" applyAlignment="0" applyProtection="0"/>
    <xf numFmtId="0" fontId="22" fillId="13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97">
    <xf numFmtId="0" fontId="0" fillId="0" borderId="0" xfId="0"/>
    <xf numFmtId="0" fontId="0" fillId="0" borderId="0" xfId="0" applyAlignment="1">
      <alignment horizontal="center" vertical="center"/>
    </xf>
    <xf numFmtId="0" fontId="2" fillId="25" borderId="10" xfId="0" applyFont="1" applyFill="1" applyBorder="1" applyAlignment="1">
      <alignment horizontal="center" vertical="center" wrapText="1"/>
    </xf>
    <xf numFmtId="0" fontId="0" fillId="26" borderId="11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0" fillId="28" borderId="12" xfId="0" applyFill="1" applyBorder="1" applyAlignment="1">
      <alignment horizontal="center" vertical="center" wrapText="1"/>
    </xf>
    <xf numFmtId="0" fontId="26" fillId="30" borderId="13" xfId="0" applyFont="1" applyFill="1" applyBorder="1" applyAlignment="1" applyProtection="1">
      <alignment horizontal="center"/>
      <protection locked="0"/>
    </xf>
    <xf numFmtId="0" fontId="26" fillId="30" borderId="15" xfId="0" applyFont="1" applyFill="1" applyBorder="1" applyAlignment="1" applyProtection="1">
      <alignment horizontal="center"/>
      <protection locked="0"/>
    </xf>
    <xf numFmtId="0" fontId="26" fillId="28" borderId="9" xfId="0" applyFont="1" applyFill="1" applyBorder="1" applyAlignment="1" applyProtection="1">
      <alignment horizontal="center"/>
      <protection locked="0"/>
    </xf>
    <xf numFmtId="0" fontId="26" fillId="28" borderId="16" xfId="0" applyFont="1" applyFill="1" applyBorder="1" applyAlignment="1" applyProtection="1">
      <alignment horizontal="center"/>
      <protection locked="0"/>
    </xf>
    <xf numFmtId="0" fontId="26" fillId="28" borderId="23" xfId="0" applyFont="1" applyFill="1" applyBorder="1" applyAlignment="1" applyProtection="1">
      <alignment horizontal="center"/>
      <protection locked="0"/>
    </xf>
    <xf numFmtId="0" fontId="26" fillId="28" borderId="17" xfId="0" applyFont="1" applyFill="1" applyBorder="1" applyAlignment="1" applyProtection="1">
      <alignment horizontal="center"/>
      <protection locked="0"/>
    </xf>
    <xf numFmtId="0" fontId="4" fillId="29" borderId="9" xfId="0" applyFont="1" applyFill="1" applyBorder="1" applyAlignment="1">
      <alignment horizontal="center" vertical="center"/>
    </xf>
    <xf numFmtId="0" fontId="5" fillId="29" borderId="9" xfId="0" applyFont="1" applyFill="1" applyBorder="1" applyAlignment="1">
      <alignment horizontal="center" vertical="center"/>
    </xf>
    <xf numFmtId="0" fontId="6" fillId="29" borderId="9" xfId="0" applyFont="1" applyFill="1" applyBorder="1" applyAlignment="1">
      <alignment horizontal="center" vertical="center"/>
    </xf>
    <xf numFmtId="0" fontId="3" fillId="29" borderId="9" xfId="0" applyFont="1" applyFill="1" applyBorder="1" applyAlignment="1">
      <alignment horizontal="center" vertical="center"/>
    </xf>
    <xf numFmtId="0" fontId="30" fillId="32" borderId="31" xfId="0" applyFont="1" applyFill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/>
    </xf>
    <xf numFmtId="0" fontId="34" fillId="0" borderId="0" xfId="0" applyFont="1" applyProtection="1"/>
    <xf numFmtId="0" fontId="2" fillId="0" borderId="29" xfId="0" applyFont="1" applyBorder="1" applyAlignment="1" applyProtection="1">
      <alignment horizontal="center" vertical="center" wrapText="1"/>
    </xf>
    <xf numFmtId="0" fontId="25" fillId="26" borderId="29" xfId="0" applyFont="1" applyFill="1" applyBorder="1" applyAlignment="1" applyProtection="1">
      <alignment horizontal="center" vertical="center" wrapText="1"/>
    </xf>
    <xf numFmtId="0" fontId="25" fillId="33" borderId="29" xfId="0" applyFont="1" applyFill="1" applyBorder="1" applyAlignment="1" applyProtection="1">
      <alignment horizontal="center" vertical="center" wrapText="1"/>
    </xf>
    <xf numFmtId="0" fontId="25" fillId="0" borderId="29" xfId="0" applyFont="1" applyBorder="1" applyProtection="1"/>
    <xf numFmtId="0" fontId="1" fillId="31" borderId="13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" fillId="31" borderId="15" xfId="0" applyFont="1" applyFill="1" applyBorder="1" applyAlignment="1" applyProtection="1">
      <alignment horizontal="left" vertical="center"/>
    </xf>
    <xf numFmtId="0" fontId="36" fillId="0" borderId="29" xfId="0" applyFont="1" applyBorder="1" applyAlignment="1" applyProtection="1">
      <alignment horizontal="center" vertical="center" wrapText="1"/>
    </xf>
    <xf numFmtId="0" fontId="36" fillId="35" borderId="37" xfId="0" applyFont="1" applyFill="1" applyBorder="1" applyAlignment="1" applyProtection="1">
      <alignment horizontal="center"/>
    </xf>
    <xf numFmtId="0" fontId="36" fillId="35" borderId="13" xfId="0" applyFont="1" applyFill="1" applyBorder="1" applyAlignment="1" applyProtection="1">
      <alignment horizontal="left" vertical="center"/>
    </xf>
    <xf numFmtId="0" fontId="36" fillId="35" borderId="36" xfId="0" applyFont="1" applyFill="1" applyBorder="1" applyAlignment="1" applyProtection="1">
      <alignment horizontal="center"/>
    </xf>
    <xf numFmtId="164" fontId="0" fillId="0" borderId="0" xfId="0" applyNumberFormat="1" applyBorder="1" applyAlignment="1">
      <alignment horizontal="center"/>
    </xf>
    <xf numFmtId="0" fontId="25" fillId="36" borderId="29" xfId="0" applyFont="1" applyFill="1" applyBorder="1" applyAlignment="1" applyProtection="1">
      <alignment horizontal="center" vertical="center" wrapText="1"/>
    </xf>
    <xf numFmtId="0" fontId="26" fillId="0" borderId="9" xfId="0" applyFont="1" applyBorder="1" applyAlignment="1">
      <alignment horizontal="center"/>
    </xf>
    <xf numFmtId="0" fontId="26" fillId="24" borderId="23" xfId="0" applyFont="1" applyFill="1" applyBorder="1" applyAlignment="1">
      <alignment horizontal="center"/>
    </xf>
    <xf numFmtId="0" fontId="26" fillId="30" borderId="18" xfId="0" applyFont="1" applyFill="1" applyBorder="1" applyAlignment="1" applyProtection="1">
      <alignment horizontal="center"/>
      <protection locked="0"/>
    </xf>
    <xf numFmtId="0" fontId="1" fillId="31" borderId="15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26" fillId="0" borderId="43" xfId="0" applyFont="1" applyBorder="1"/>
    <xf numFmtId="0" fontId="26" fillId="0" borderId="0" xfId="0" applyFont="1"/>
    <xf numFmtId="0" fontId="1" fillId="28" borderId="9" xfId="0" applyFont="1" applyFill="1" applyBorder="1" applyAlignment="1" applyProtection="1">
      <alignment horizontal="center"/>
      <protection locked="0"/>
    </xf>
    <xf numFmtId="0" fontId="7" fillId="25" borderId="14" xfId="0" applyFont="1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26" fillId="28" borderId="40" xfId="0" applyFont="1" applyFill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/>
    </xf>
    <xf numFmtId="0" fontId="0" fillId="28" borderId="46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37" fillId="28" borderId="40" xfId="0" applyFont="1" applyFill="1" applyBorder="1" applyAlignment="1" applyProtection="1">
      <alignment horizontal="center"/>
      <protection locked="0"/>
    </xf>
    <xf numFmtId="0" fontId="37" fillId="0" borderId="0" xfId="0" applyFont="1"/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" fontId="25" fillId="34" borderId="9" xfId="0" applyNumberFormat="1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 wrapText="1"/>
    </xf>
    <xf numFmtId="0" fontId="8" fillId="0" borderId="9" xfId="37" applyBorder="1" applyAlignment="1">
      <alignment horizontal="center" vertical="center"/>
    </xf>
    <xf numFmtId="0" fontId="25" fillId="3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25" fillId="34" borderId="9" xfId="0" applyNumberFormat="1" applyFont="1" applyFill="1" applyBorder="1" applyAlignment="1">
      <alignment horizontal="center"/>
    </xf>
    <xf numFmtId="0" fontId="25" fillId="3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/>
    </xf>
    <xf numFmtId="0" fontId="26" fillId="0" borderId="9" xfId="0" applyFont="1" applyBorder="1"/>
    <xf numFmtId="3" fontId="26" fillId="0" borderId="9" xfId="0" applyNumberFormat="1" applyFont="1" applyBorder="1"/>
    <xf numFmtId="1" fontId="26" fillId="0" borderId="9" xfId="0" applyNumberFormat="1" applyFont="1" applyBorder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165" fontId="26" fillId="0" borderId="9" xfId="0" applyNumberFormat="1" applyFont="1" applyBorder="1" applyAlignment="1">
      <alignment horizontal="center"/>
    </xf>
    <xf numFmtId="0" fontId="26" fillId="0" borderId="9" xfId="0" applyFont="1" applyBorder="1" applyAlignment="1">
      <alignment horizontal="left"/>
    </xf>
    <xf numFmtId="14" fontId="26" fillId="0" borderId="9" xfId="0" applyNumberFormat="1" applyFont="1" applyBorder="1"/>
    <xf numFmtId="0" fontId="26" fillId="0" borderId="9" xfId="0" applyFont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165" fontId="26" fillId="0" borderId="9" xfId="0" applyNumberFormat="1" applyFont="1" applyBorder="1" applyAlignment="1">
      <alignment horizontal="center" vertical="center"/>
    </xf>
    <xf numFmtId="14" fontId="2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32" borderId="9" xfId="0" applyFont="1" applyFill="1" applyBorder="1" applyAlignment="1">
      <alignment horizontal="center" vertical="center"/>
    </xf>
    <xf numFmtId="1" fontId="37" fillId="28" borderId="40" xfId="0" applyNumberFormat="1" applyFont="1" applyFill="1" applyBorder="1" applyAlignment="1" applyProtection="1">
      <alignment horizontal="center"/>
      <protection locked="0"/>
    </xf>
    <xf numFmtId="1" fontId="36" fillId="35" borderId="41" xfId="0" applyNumberFormat="1" applyFont="1" applyFill="1" applyBorder="1" applyAlignment="1" applyProtection="1">
      <alignment horizontal="center" vertical="center"/>
    </xf>
    <xf numFmtId="1" fontId="1" fillId="31" borderId="41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32" borderId="29" xfId="0" applyFill="1" applyBorder="1" applyAlignment="1">
      <alignment horizontal="center"/>
    </xf>
    <xf numFmtId="1" fontId="26" fillId="28" borderId="40" xfId="0" applyNumberFormat="1" applyFont="1" applyFill="1" applyBorder="1" applyAlignment="1" applyProtection="1">
      <alignment horizontal="center"/>
      <protection locked="0"/>
    </xf>
    <xf numFmtId="0" fontId="0" fillId="32" borderId="44" xfId="0" applyFill="1" applyBorder="1" applyAlignment="1">
      <alignment horizontal="center" vertical="center" wrapText="1"/>
    </xf>
    <xf numFmtId="0" fontId="0" fillId="0" borderId="9" xfId="0" applyBorder="1"/>
    <xf numFmtId="164" fontId="0" fillId="0" borderId="0" xfId="0" applyNumberFormat="1" applyBorder="1" applyAlignment="1">
      <alignment horizontal="center"/>
    </xf>
    <xf numFmtId="0" fontId="26" fillId="44" borderId="45" xfId="0" applyFont="1" applyFill="1" applyBorder="1" applyAlignment="1">
      <alignment horizontal="center" vertical="center"/>
    </xf>
    <xf numFmtId="0" fontId="26" fillId="50" borderId="49" xfId="0" applyFont="1" applyFill="1" applyBorder="1" applyAlignment="1">
      <alignment horizontal="center" vertical="center"/>
    </xf>
    <xf numFmtId="16" fontId="26" fillId="50" borderId="45" xfId="0" applyNumberFormat="1" applyFont="1" applyFill="1" applyBorder="1" applyAlignment="1">
      <alignment horizontal="center" vertical="center"/>
    </xf>
    <xf numFmtId="0" fontId="26" fillId="50" borderId="45" xfId="0" applyFont="1" applyFill="1" applyBorder="1" applyAlignment="1">
      <alignment horizontal="center" vertical="center"/>
    </xf>
    <xf numFmtId="0" fontId="26" fillId="49" borderId="45" xfId="0" applyFont="1" applyFill="1" applyBorder="1" applyAlignment="1">
      <alignment horizontal="center" vertical="center"/>
    </xf>
    <xf numFmtId="49" fontId="26" fillId="50" borderId="45" xfId="0" applyNumberFormat="1" applyFont="1" applyFill="1" applyBorder="1" applyAlignment="1">
      <alignment horizontal="center" vertical="center"/>
    </xf>
    <xf numFmtId="0" fontId="26" fillId="50" borderId="19" xfId="0" applyFont="1" applyFill="1" applyBorder="1" applyAlignment="1">
      <alignment horizontal="center" vertical="center"/>
    </xf>
    <xf numFmtId="0" fontId="26" fillId="50" borderId="48" xfId="0" applyFont="1" applyFill="1" applyBorder="1" applyAlignment="1">
      <alignment horizontal="center" vertical="center"/>
    </xf>
    <xf numFmtId="16" fontId="26" fillId="50" borderId="28" xfId="0" applyNumberFormat="1" applyFont="1" applyFill="1" applyBorder="1" applyAlignment="1">
      <alignment horizontal="center" vertical="center"/>
    </xf>
    <xf numFmtId="0" fontId="26" fillId="50" borderId="28" xfId="0" applyFont="1" applyFill="1" applyBorder="1" applyAlignment="1">
      <alignment horizontal="center" vertical="center"/>
    </xf>
    <xf numFmtId="0" fontId="26" fillId="49" borderId="28" xfId="0" applyFont="1" applyFill="1" applyBorder="1" applyAlignment="1">
      <alignment horizontal="center" vertical="center"/>
    </xf>
    <xf numFmtId="49" fontId="26" fillId="50" borderId="28" xfId="0" applyNumberFormat="1" applyFont="1" applyFill="1" applyBorder="1" applyAlignment="1">
      <alignment horizontal="center" vertical="center"/>
    </xf>
    <xf numFmtId="0" fontId="26" fillId="50" borderId="27" xfId="0" applyFont="1" applyFill="1" applyBorder="1" applyAlignment="1">
      <alignment horizontal="center" vertical="center"/>
    </xf>
    <xf numFmtId="0" fontId="26" fillId="51" borderId="48" xfId="0" applyFont="1" applyFill="1" applyBorder="1" applyAlignment="1">
      <alignment horizontal="center" vertical="center"/>
    </xf>
    <xf numFmtId="16" fontId="26" fillId="51" borderId="28" xfId="0" applyNumberFormat="1" applyFont="1" applyFill="1" applyBorder="1" applyAlignment="1">
      <alignment horizontal="center" vertical="center"/>
    </xf>
    <xf numFmtId="0" fontId="26" fillId="51" borderId="28" xfId="0" applyFont="1" applyFill="1" applyBorder="1" applyAlignment="1">
      <alignment horizontal="center" vertical="center"/>
    </xf>
    <xf numFmtId="0" fontId="26" fillId="52" borderId="28" xfId="0" applyFont="1" applyFill="1" applyBorder="1" applyAlignment="1">
      <alignment horizontal="center" vertical="center"/>
    </xf>
    <xf numFmtId="49" fontId="26" fillId="51" borderId="28" xfId="0" applyNumberFormat="1" applyFont="1" applyFill="1" applyBorder="1" applyAlignment="1">
      <alignment horizontal="center" vertical="center"/>
    </xf>
    <xf numFmtId="0" fontId="26" fillId="51" borderId="27" xfId="0" applyFont="1" applyFill="1" applyBorder="1" applyAlignment="1">
      <alignment horizontal="center" vertical="center"/>
    </xf>
    <xf numFmtId="0" fontId="26" fillId="51" borderId="49" xfId="0" applyFont="1" applyFill="1" applyBorder="1" applyAlignment="1">
      <alignment horizontal="center" vertical="center"/>
    </xf>
    <xf numFmtId="16" fontId="26" fillId="51" borderId="45" xfId="0" applyNumberFormat="1" applyFont="1" applyFill="1" applyBorder="1" applyAlignment="1">
      <alignment horizontal="center" vertical="center"/>
    </xf>
    <xf numFmtId="0" fontId="26" fillId="51" borderId="45" xfId="0" applyFont="1" applyFill="1" applyBorder="1" applyAlignment="1">
      <alignment horizontal="center" vertical="center"/>
    </xf>
    <xf numFmtId="0" fontId="26" fillId="52" borderId="45" xfId="0" applyFont="1" applyFill="1" applyBorder="1" applyAlignment="1">
      <alignment horizontal="center" vertical="center"/>
    </xf>
    <xf numFmtId="49" fontId="26" fillId="51" borderId="45" xfId="0" applyNumberFormat="1" applyFont="1" applyFill="1" applyBorder="1" applyAlignment="1">
      <alignment horizontal="center" vertical="center"/>
    </xf>
    <xf numFmtId="0" fontId="26" fillId="51" borderId="19" xfId="0" applyFont="1" applyFill="1" applyBorder="1" applyAlignment="1">
      <alignment horizontal="center" vertical="center"/>
    </xf>
    <xf numFmtId="0" fontId="26" fillId="53" borderId="48" xfId="0" applyFont="1" applyFill="1" applyBorder="1" applyAlignment="1">
      <alignment horizontal="center" vertical="center"/>
    </xf>
    <xf numFmtId="16" fontId="26" fillId="53" borderId="28" xfId="0" applyNumberFormat="1" applyFont="1" applyFill="1" applyBorder="1" applyAlignment="1">
      <alignment horizontal="center" vertical="center"/>
    </xf>
    <xf numFmtId="0" fontId="26" fillId="53" borderId="28" xfId="0" applyFont="1" applyFill="1" applyBorder="1" applyAlignment="1">
      <alignment horizontal="center" vertical="center"/>
    </xf>
    <xf numFmtId="0" fontId="26" fillId="44" borderId="28" xfId="0" applyFont="1" applyFill="1" applyBorder="1" applyAlignment="1">
      <alignment horizontal="center" vertical="center"/>
    </xf>
    <xf numFmtId="49" fontId="26" fillId="53" borderId="28" xfId="0" applyNumberFormat="1" applyFont="1" applyFill="1" applyBorder="1" applyAlignment="1">
      <alignment horizontal="center" vertical="center"/>
    </xf>
    <xf numFmtId="0" fontId="26" fillId="53" borderId="27" xfId="0" applyFont="1" applyFill="1" applyBorder="1" applyAlignment="1">
      <alignment horizontal="center" vertical="center"/>
    </xf>
    <xf numFmtId="0" fontId="26" fillId="53" borderId="49" xfId="0" applyFont="1" applyFill="1" applyBorder="1" applyAlignment="1">
      <alignment horizontal="center" vertical="center"/>
    </xf>
    <xf numFmtId="16" fontId="26" fillId="53" borderId="45" xfId="0" applyNumberFormat="1" applyFont="1" applyFill="1" applyBorder="1" applyAlignment="1">
      <alignment horizontal="center" vertical="center"/>
    </xf>
    <xf numFmtId="0" fontId="26" fillId="53" borderId="45" xfId="0" applyFont="1" applyFill="1" applyBorder="1" applyAlignment="1">
      <alignment horizontal="center" vertical="center"/>
    </xf>
    <xf numFmtId="49" fontId="26" fillId="53" borderId="45" xfId="0" applyNumberFormat="1" applyFont="1" applyFill="1" applyBorder="1" applyAlignment="1">
      <alignment horizontal="center" vertical="center"/>
    </xf>
    <xf numFmtId="0" fontId="26" fillId="53" borderId="19" xfId="0" applyFont="1" applyFill="1" applyBorder="1" applyAlignment="1">
      <alignment horizontal="center" vertical="center"/>
    </xf>
    <xf numFmtId="0" fontId="39" fillId="31" borderId="13" xfId="0" applyFont="1" applyFill="1" applyBorder="1" applyAlignment="1" applyProtection="1">
      <alignment horizontal="left" vertical="center"/>
    </xf>
    <xf numFmtId="1" fontId="39" fillId="31" borderId="41" xfId="0" applyNumberFormat="1" applyFont="1" applyFill="1" applyBorder="1" applyAlignment="1" applyProtection="1">
      <alignment horizontal="center" vertical="center"/>
    </xf>
    <xf numFmtId="0" fontId="37" fillId="0" borderId="9" xfId="0" applyFont="1" applyBorder="1"/>
    <xf numFmtId="0" fontId="37" fillId="0" borderId="9" xfId="0" applyFont="1" applyBorder="1" applyAlignment="1">
      <alignment horizontal="center" vertical="center"/>
    </xf>
    <xf numFmtId="0" fontId="37" fillId="28" borderId="16" xfId="0" applyFont="1" applyFill="1" applyBorder="1" applyAlignment="1" applyProtection="1">
      <alignment horizontal="center"/>
      <protection locked="0"/>
    </xf>
    <xf numFmtId="0" fontId="37" fillId="0" borderId="9" xfId="0" applyFont="1" applyBorder="1" applyAlignment="1">
      <alignment horizontal="center"/>
    </xf>
    <xf numFmtId="0" fontId="26" fillId="32" borderId="40" xfId="0" applyFont="1" applyFill="1" applyBorder="1" applyAlignment="1" applyProtection="1">
      <alignment horizontal="center"/>
      <protection locked="0"/>
    </xf>
    <xf numFmtId="1" fontId="26" fillId="32" borderId="40" xfId="0" applyNumberFormat="1" applyFont="1" applyFill="1" applyBorder="1" applyAlignment="1" applyProtection="1">
      <alignment horizontal="center"/>
      <protection locked="0"/>
    </xf>
    <xf numFmtId="1" fontId="37" fillId="32" borderId="40" xfId="0" applyNumberFormat="1" applyFont="1" applyFill="1" applyBorder="1" applyAlignment="1" applyProtection="1">
      <alignment horizontal="center"/>
      <protection locked="0"/>
    </xf>
    <xf numFmtId="0" fontId="26" fillId="32" borderId="9" xfId="0" applyFont="1" applyFill="1" applyBorder="1" applyAlignment="1">
      <alignment horizontal="center"/>
    </xf>
    <xf numFmtId="0" fontId="26" fillId="32" borderId="0" xfId="0" applyFont="1" applyFill="1"/>
    <xf numFmtId="0" fontId="0" fillId="32" borderId="0" xfId="0" applyFill="1"/>
    <xf numFmtId="0" fontId="36" fillId="0" borderId="20" xfId="0" applyFont="1" applyBorder="1" applyAlignment="1" applyProtection="1">
      <alignment horizontal="center" vertical="center" wrapText="1"/>
    </xf>
    <xf numFmtId="1" fontId="36" fillId="35" borderId="9" xfId="0" applyNumberFormat="1" applyFont="1" applyFill="1" applyBorder="1" applyAlignment="1" applyProtection="1">
      <alignment horizontal="center" vertical="center"/>
    </xf>
    <xf numFmtId="1" fontId="36" fillId="35" borderId="52" xfId="0" applyNumberFormat="1" applyFont="1" applyFill="1" applyBorder="1" applyAlignment="1" applyProtection="1">
      <alignment horizontal="center" vertical="center"/>
    </xf>
    <xf numFmtId="1" fontId="36" fillId="35" borderId="51" xfId="0" applyNumberFormat="1" applyFont="1" applyFill="1" applyBorder="1" applyAlignment="1" applyProtection="1">
      <alignment horizontal="center" vertical="center"/>
    </xf>
    <xf numFmtId="0" fontId="26" fillId="24" borderId="55" xfId="0" applyFont="1" applyFill="1" applyBorder="1" applyAlignment="1">
      <alignment horizontal="center"/>
    </xf>
    <xf numFmtId="0" fontId="26" fillId="28" borderId="55" xfId="0" applyFont="1" applyFill="1" applyBorder="1" applyAlignment="1" applyProtection="1">
      <alignment horizontal="center"/>
      <protection locked="0"/>
    </xf>
    <xf numFmtId="0" fontId="26" fillId="30" borderId="56" xfId="0" applyFont="1" applyFill="1" applyBorder="1" applyAlignment="1" applyProtection="1">
      <alignment horizontal="center"/>
      <protection locked="0"/>
    </xf>
    <xf numFmtId="0" fontId="26" fillId="24" borderId="9" xfId="0" applyFont="1" applyFill="1" applyBorder="1" applyAlignment="1">
      <alignment horizontal="center"/>
    </xf>
    <xf numFmtId="0" fontId="1" fillId="31" borderId="57" xfId="0" applyFont="1" applyFill="1" applyBorder="1" applyAlignment="1">
      <alignment horizontal="left" vertical="center"/>
    </xf>
    <xf numFmtId="0" fontId="26" fillId="30" borderId="58" xfId="0" applyFont="1" applyFill="1" applyBorder="1" applyAlignment="1" applyProtection="1">
      <alignment horizontal="center"/>
      <protection locked="0"/>
    </xf>
    <xf numFmtId="0" fontId="26" fillId="24" borderId="50" xfId="0" applyFont="1" applyFill="1" applyBorder="1" applyAlignment="1">
      <alignment horizontal="center"/>
    </xf>
    <xf numFmtId="0" fontId="26" fillId="28" borderId="50" xfId="0" applyFont="1" applyFill="1" applyBorder="1" applyAlignment="1" applyProtection="1">
      <alignment horizontal="center"/>
      <protection locked="0"/>
    </xf>
    <xf numFmtId="0" fontId="1" fillId="31" borderId="18" xfId="0" applyFont="1" applyFill="1" applyBorder="1" applyAlignment="1">
      <alignment horizontal="left" vertical="center"/>
    </xf>
    <xf numFmtId="0" fontId="38" fillId="34" borderId="50" xfId="0" applyFont="1" applyFill="1" applyBorder="1" applyAlignment="1">
      <alignment horizontal="center" vertical="center" wrapText="1"/>
    </xf>
    <xf numFmtId="1" fontId="38" fillId="34" borderId="50" xfId="0" applyNumberFormat="1" applyFont="1" applyFill="1" applyBorder="1" applyAlignment="1">
      <alignment horizontal="center" vertical="center" wrapText="1"/>
    </xf>
    <xf numFmtId="0" fontId="0" fillId="39" borderId="56" xfId="0" applyFill="1" applyBorder="1" applyAlignment="1">
      <alignment horizontal="center" vertical="center"/>
    </xf>
    <xf numFmtId="16" fontId="0" fillId="39" borderId="55" xfId="0" applyNumberFormat="1" applyFill="1" applyBorder="1" applyAlignment="1">
      <alignment horizontal="center" vertical="center"/>
    </xf>
    <xf numFmtId="0" fontId="0" fillId="39" borderId="55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16" fontId="0" fillId="39" borderId="9" xfId="0" applyNumberFormat="1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0" fillId="39" borderId="18" xfId="0" applyFill="1" applyBorder="1" applyAlignment="1">
      <alignment horizontal="center" vertical="center"/>
    </xf>
    <xf numFmtId="16" fontId="0" fillId="39" borderId="23" xfId="0" applyNumberFormat="1" applyFill="1" applyBorder="1" applyAlignment="1">
      <alignment horizontal="center" vertical="center"/>
    </xf>
    <xf numFmtId="0" fontId="0" fillId="39" borderId="23" xfId="0" applyFill="1" applyBorder="1" applyAlignment="1">
      <alignment horizontal="center" vertical="center"/>
    </xf>
    <xf numFmtId="0" fontId="0" fillId="41" borderId="56" xfId="0" applyFill="1" applyBorder="1" applyAlignment="1">
      <alignment horizontal="center" vertical="center"/>
    </xf>
    <xf numFmtId="16" fontId="0" fillId="41" borderId="55" xfId="0" applyNumberFormat="1" applyFill="1" applyBorder="1" applyAlignment="1">
      <alignment horizontal="center" vertical="center"/>
    </xf>
    <xf numFmtId="0" fontId="0" fillId="41" borderId="55" xfId="0" applyFill="1" applyBorder="1" applyAlignment="1">
      <alignment horizontal="center" vertical="center"/>
    </xf>
    <xf numFmtId="0" fontId="26" fillId="41" borderId="55" xfId="0" applyFont="1" applyFill="1" applyBorder="1" applyAlignment="1">
      <alignment horizontal="center" vertical="center"/>
    </xf>
    <xf numFmtId="1" fontId="0" fillId="41" borderId="55" xfId="0" applyNumberFormat="1" applyFill="1" applyBorder="1" applyAlignment="1">
      <alignment horizontal="center" vertical="center"/>
    </xf>
    <xf numFmtId="0" fontId="0" fillId="41" borderId="13" xfId="0" applyFill="1" applyBorder="1" applyAlignment="1">
      <alignment horizontal="center" vertical="center"/>
    </xf>
    <xf numFmtId="16" fontId="0" fillId="41" borderId="30" xfId="0" applyNumberFormat="1" applyFill="1" applyBorder="1" applyAlignment="1">
      <alignment horizontal="center" vertical="center"/>
    </xf>
    <xf numFmtId="0" fontId="0" fillId="41" borderId="30" xfId="0" applyFill="1" applyBorder="1" applyAlignment="1">
      <alignment horizontal="center" vertical="center"/>
    </xf>
    <xf numFmtId="0" fontId="26" fillId="41" borderId="30" xfId="0" applyFont="1" applyFill="1" applyBorder="1" applyAlignment="1">
      <alignment horizontal="center" vertical="center"/>
    </xf>
    <xf numFmtId="1" fontId="0" fillId="41" borderId="30" xfId="0" applyNumberFormat="1" applyFill="1" applyBorder="1" applyAlignment="1">
      <alignment horizontal="center" vertical="center"/>
    </xf>
    <xf numFmtId="0" fontId="37" fillId="32" borderId="13" xfId="0" applyFont="1" applyFill="1" applyBorder="1" applyAlignment="1">
      <alignment horizontal="center" vertical="center"/>
    </xf>
    <xf numFmtId="16" fontId="37" fillId="32" borderId="30" xfId="0" applyNumberFormat="1" applyFont="1" applyFill="1" applyBorder="1" applyAlignment="1">
      <alignment horizontal="center" vertical="center"/>
    </xf>
    <xf numFmtId="0" fontId="37" fillId="32" borderId="30" xfId="0" applyFont="1" applyFill="1" applyBorder="1" applyAlignment="1">
      <alignment horizontal="center" vertical="center"/>
    </xf>
    <xf numFmtId="0" fontId="37" fillId="32" borderId="9" xfId="0" applyFont="1" applyFill="1" applyBorder="1" applyAlignment="1">
      <alignment horizontal="center" vertical="center"/>
    </xf>
    <xf numFmtId="1" fontId="37" fillId="32" borderId="30" xfId="0" applyNumberFormat="1" applyFont="1" applyFill="1" applyBorder="1" applyAlignment="1">
      <alignment horizontal="center" vertical="center"/>
    </xf>
    <xf numFmtId="0" fontId="37" fillId="32" borderId="14" xfId="0" applyFont="1" applyFill="1" applyBorder="1" applyAlignment="1">
      <alignment horizontal="center" vertical="center"/>
    </xf>
    <xf numFmtId="0" fontId="0" fillId="37" borderId="56" xfId="0" applyFill="1" applyBorder="1" applyAlignment="1">
      <alignment horizontal="center" vertical="center"/>
    </xf>
    <xf numFmtId="16" fontId="0" fillId="37" borderId="55" xfId="0" applyNumberFormat="1" applyFill="1" applyBorder="1" applyAlignment="1">
      <alignment horizontal="center" vertical="center"/>
    </xf>
    <xf numFmtId="0" fontId="0" fillId="37" borderId="55" xfId="0" applyFill="1" applyBorder="1" applyAlignment="1">
      <alignment horizontal="center" vertical="center"/>
    </xf>
    <xf numFmtId="0" fontId="26" fillId="37" borderId="55" xfId="0" applyFont="1" applyFill="1" applyBorder="1" applyAlignment="1">
      <alignment horizontal="center" vertical="center"/>
    </xf>
    <xf numFmtId="1" fontId="0" fillId="37" borderId="55" xfId="0" applyNumberFormat="1" applyFill="1" applyBorder="1" applyAlignment="1">
      <alignment horizontal="center" vertical="center"/>
    </xf>
    <xf numFmtId="0" fontId="0" fillId="37" borderId="59" xfId="0" applyFill="1" applyBorder="1" applyAlignment="1">
      <alignment horizontal="center" vertical="center"/>
    </xf>
    <xf numFmtId="0" fontId="0" fillId="37" borderId="13" xfId="0" applyFill="1" applyBorder="1" applyAlignment="1">
      <alignment horizontal="center" vertical="center"/>
    </xf>
    <xf numFmtId="16" fontId="0" fillId="37" borderId="30" xfId="0" applyNumberFormat="1" applyFill="1" applyBorder="1" applyAlignment="1">
      <alignment horizontal="center" vertical="center"/>
    </xf>
    <xf numFmtId="0" fontId="0" fillId="37" borderId="30" xfId="0" applyFill="1" applyBorder="1" applyAlignment="1">
      <alignment horizontal="center" vertical="center"/>
    </xf>
    <xf numFmtId="0" fontId="26" fillId="37" borderId="30" xfId="0" applyFont="1" applyFill="1" applyBorder="1" applyAlignment="1">
      <alignment horizontal="center" vertical="center"/>
    </xf>
    <xf numFmtId="1" fontId="0" fillId="37" borderId="30" xfId="0" applyNumberFormat="1" applyFill="1" applyBorder="1" applyAlignment="1">
      <alignment horizontal="center" vertical="center"/>
    </xf>
    <xf numFmtId="0" fontId="0" fillId="37" borderId="14" xfId="0" applyFill="1" applyBorder="1" applyAlignment="1">
      <alignment horizontal="center" vertical="center"/>
    </xf>
    <xf numFmtId="0" fontId="26" fillId="42" borderId="30" xfId="0" applyFont="1" applyFill="1" applyBorder="1" applyAlignment="1">
      <alignment horizontal="center" vertical="center"/>
    </xf>
    <xf numFmtId="0" fontId="0" fillId="38" borderId="56" xfId="0" applyFill="1" applyBorder="1" applyAlignment="1">
      <alignment horizontal="center" vertical="center"/>
    </xf>
    <xf numFmtId="16" fontId="0" fillId="38" borderId="55" xfId="0" applyNumberFormat="1" applyFill="1" applyBorder="1" applyAlignment="1">
      <alignment horizontal="center" vertical="center"/>
    </xf>
    <xf numFmtId="0" fontId="0" fillId="38" borderId="55" xfId="0" applyFill="1" applyBorder="1" applyAlignment="1">
      <alignment horizontal="center" vertical="center"/>
    </xf>
    <xf numFmtId="0" fontId="26" fillId="38" borderId="55" xfId="0" applyFont="1" applyFill="1" applyBorder="1" applyAlignment="1">
      <alignment horizontal="center" vertical="center"/>
    </xf>
    <xf numFmtId="1" fontId="0" fillId="38" borderId="55" xfId="0" applyNumberFormat="1" applyFill="1" applyBorder="1" applyAlignment="1">
      <alignment horizontal="center" vertical="center"/>
    </xf>
    <xf numFmtId="0" fontId="0" fillId="38" borderId="59" xfId="0" applyFill="1" applyBorder="1" applyAlignment="1">
      <alignment horizontal="center" vertical="center"/>
    </xf>
    <xf numFmtId="0" fontId="37" fillId="32" borderId="15" xfId="0" applyFont="1" applyFill="1" applyBorder="1" applyAlignment="1">
      <alignment horizontal="center" vertical="center"/>
    </xf>
    <xf numFmtId="16" fontId="37" fillId="32" borderId="9" xfId="0" applyNumberFormat="1" applyFont="1" applyFill="1" applyBorder="1" applyAlignment="1">
      <alignment horizontal="center" vertical="center"/>
    </xf>
    <xf numFmtId="0" fontId="0" fillId="43" borderId="56" xfId="0" applyFill="1" applyBorder="1" applyAlignment="1">
      <alignment horizontal="center" vertical="center"/>
    </xf>
    <xf numFmtId="16" fontId="0" fillId="43" borderId="55" xfId="0" applyNumberFormat="1" applyFill="1" applyBorder="1" applyAlignment="1">
      <alignment horizontal="center" vertical="center"/>
    </xf>
    <xf numFmtId="0" fontId="0" fillId="43" borderId="55" xfId="0" applyFill="1" applyBorder="1" applyAlignment="1">
      <alignment horizontal="center" vertical="center"/>
    </xf>
    <xf numFmtId="0" fontId="26" fillId="43" borderId="55" xfId="0" applyFont="1" applyFill="1" applyBorder="1" applyAlignment="1">
      <alignment horizontal="center" vertical="center"/>
    </xf>
    <xf numFmtId="1" fontId="0" fillId="43" borderId="55" xfId="0" applyNumberFormat="1" applyFill="1" applyBorder="1" applyAlignment="1">
      <alignment horizontal="center" vertical="center"/>
    </xf>
    <xf numFmtId="0" fontId="0" fillId="43" borderId="59" xfId="0" applyFill="1" applyBorder="1" applyAlignment="1">
      <alignment horizontal="center" vertical="center"/>
    </xf>
    <xf numFmtId="0" fontId="0" fillId="43" borderId="13" xfId="0" applyFill="1" applyBorder="1" applyAlignment="1">
      <alignment horizontal="center" vertical="center"/>
    </xf>
    <xf numFmtId="16" fontId="0" fillId="43" borderId="30" xfId="0" applyNumberFormat="1" applyFill="1" applyBorder="1" applyAlignment="1">
      <alignment horizontal="center" vertical="center"/>
    </xf>
    <xf numFmtId="0" fontId="0" fillId="43" borderId="30" xfId="0" applyFill="1" applyBorder="1" applyAlignment="1">
      <alignment horizontal="center" vertical="center"/>
    </xf>
    <xf numFmtId="0" fontId="26" fillId="43" borderId="30" xfId="0" applyFont="1" applyFill="1" applyBorder="1" applyAlignment="1">
      <alignment horizontal="center" vertical="center"/>
    </xf>
    <xf numFmtId="1" fontId="0" fillId="43" borderId="30" xfId="0" applyNumberFormat="1" applyFill="1" applyBorder="1" applyAlignment="1">
      <alignment horizontal="center" vertical="center"/>
    </xf>
    <xf numFmtId="0" fontId="0" fillId="43" borderId="14" xfId="0" applyFill="1" applyBorder="1" applyAlignment="1">
      <alignment horizontal="center" vertical="center"/>
    </xf>
    <xf numFmtId="0" fontId="0" fillId="43" borderId="60" xfId="0" applyFill="1" applyBorder="1" applyAlignment="1">
      <alignment horizontal="center" vertical="center"/>
    </xf>
    <xf numFmtId="16" fontId="0" fillId="43" borderId="61" xfId="0" applyNumberFormat="1" applyFill="1" applyBorder="1" applyAlignment="1">
      <alignment horizontal="center" vertical="center"/>
    </xf>
    <xf numFmtId="0" fontId="0" fillId="43" borderId="61" xfId="0" applyFill="1" applyBorder="1" applyAlignment="1">
      <alignment horizontal="center" vertical="center"/>
    </xf>
    <xf numFmtId="0" fontId="26" fillId="43" borderId="61" xfId="0" applyFont="1" applyFill="1" applyBorder="1" applyAlignment="1">
      <alignment horizontal="center" vertical="center"/>
    </xf>
    <xf numFmtId="1" fontId="0" fillId="43" borderId="61" xfId="0" applyNumberFormat="1" applyFill="1" applyBorder="1" applyAlignment="1">
      <alignment horizontal="center" vertical="center"/>
    </xf>
    <xf numFmtId="0" fontId="0" fillId="43" borderId="62" xfId="0" applyFill="1" applyBorder="1" applyAlignment="1">
      <alignment horizontal="center" vertical="center"/>
    </xf>
    <xf numFmtId="0" fontId="0" fillId="45" borderId="56" xfId="0" applyFill="1" applyBorder="1" applyAlignment="1">
      <alignment horizontal="center" vertical="center"/>
    </xf>
    <xf numFmtId="16" fontId="0" fillId="45" borderId="55" xfId="0" applyNumberFormat="1" applyFill="1" applyBorder="1" applyAlignment="1">
      <alignment horizontal="center" vertical="center"/>
    </xf>
    <xf numFmtId="0" fontId="0" fillId="45" borderId="55" xfId="0" applyFill="1" applyBorder="1" applyAlignment="1">
      <alignment horizontal="center" vertical="center"/>
    </xf>
    <xf numFmtId="0" fontId="26" fillId="45" borderId="55" xfId="0" applyFont="1" applyFill="1" applyBorder="1" applyAlignment="1">
      <alignment horizontal="center" vertical="center"/>
    </xf>
    <xf numFmtId="1" fontId="0" fillId="45" borderId="55" xfId="0" applyNumberFormat="1" applyFill="1" applyBorder="1" applyAlignment="1">
      <alignment horizontal="center" vertical="center"/>
    </xf>
    <xf numFmtId="0" fontId="0" fillId="45" borderId="59" xfId="0" applyFill="1" applyBorder="1" applyAlignment="1">
      <alignment horizontal="center" vertical="center"/>
    </xf>
    <xf numFmtId="0" fontId="0" fillId="45" borderId="13" xfId="0" applyFill="1" applyBorder="1" applyAlignment="1">
      <alignment horizontal="center" vertical="center"/>
    </xf>
    <xf numFmtId="16" fontId="0" fillId="45" borderId="30" xfId="0" applyNumberFormat="1" applyFill="1" applyBorder="1" applyAlignment="1">
      <alignment horizontal="center" vertical="center"/>
    </xf>
    <xf numFmtId="0" fontId="0" fillId="45" borderId="30" xfId="0" applyFill="1" applyBorder="1" applyAlignment="1">
      <alignment horizontal="center" vertical="center"/>
    </xf>
    <xf numFmtId="0" fontId="26" fillId="45" borderId="30" xfId="0" applyFont="1" applyFill="1" applyBorder="1" applyAlignment="1">
      <alignment horizontal="center" vertical="center"/>
    </xf>
    <xf numFmtId="1" fontId="0" fillId="45" borderId="30" xfId="0" applyNumberFormat="1" applyFill="1" applyBorder="1" applyAlignment="1">
      <alignment horizontal="center" vertical="center"/>
    </xf>
    <xf numFmtId="0" fontId="0" fillId="45" borderId="14" xfId="0" applyFill="1" applyBorder="1" applyAlignment="1">
      <alignment horizontal="center" vertical="center"/>
    </xf>
    <xf numFmtId="0" fontId="0" fillId="45" borderId="60" xfId="0" applyFill="1" applyBorder="1" applyAlignment="1">
      <alignment horizontal="center" vertical="center"/>
    </xf>
    <xf numFmtId="16" fontId="0" fillId="45" borderId="61" xfId="0" applyNumberFormat="1" applyFill="1" applyBorder="1" applyAlignment="1">
      <alignment horizontal="center" vertical="center"/>
    </xf>
    <xf numFmtId="0" fontId="0" fillId="45" borderId="61" xfId="0" applyFill="1" applyBorder="1" applyAlignment="1">
      <alignment horizontal="center" vertical="center"/>
    </xf>
    <xf numFmtId="0" fontId="26" fillId="45" borderId="61" xfId="0" applyFont="1" applyFill="1" applyBorder="1" applyAlignment="1">
      <alignment horizontal="center" vertical="center"/>
    </xf>
    <xf numFmtId="1" fontId="0" fillId="45" borderId="61" xfId="0" applyNumberFormat="1" applyFill="1" applyBorder="1" applyAlignment="1">
      <alignment horizontal="center" vertical="center"/>
    </xf>
    <xf numFmtId="0" fontId="0" fillId="45" borderId="62" xfId="0" applyFill="1" applyBorder="1" applyAlignment="1">
      <alignment horizontal="center" vertical="center"/>
    </xf>
    <xf numFmtId="0" fontId="0" fillId="46" borderId="56" xfId="0" applyFill="1" applyBorder="1" applyAlignment="1">
      <alignment horizontal="center" vertical="center"/>
    </xf>
    <xf numFmtId="16" fontId="0" fillId="46" borderId="55" xfId="0" applyNumberFormat="1" applyFill="1" applyBorder="1" applyAlignment="1">
      <alignment horizontal="center" vertical="center"/>
    </xf>
    <xf numFmtId="0" fontId="0" fillId="46" borderId="55" xfId="0" applyFill="1" applyBorder="1" applyAlignment="1">
      <alignment horizontal="center" vertical="center"/>
    </xf>
    <xf numFmtId="0" fontId="26" fillId="46" borderId="55" xfId="0" applyFont="1" applyFill="1" applyBorder="1" applyAlignment="1">
      <alignment horizontal="center" vertical="center"/>
    </xf>
    <xf numFmtId="1" fontId="0" fillId="46" borderId="55" xfId="0" applyNumberFormat="1" applyFill="1" applyBorder="1" applyAlignment="1">
      <alignment horizontal="center" vertical="center"/>
    </xf>
    <xf numFmtId="0" fontId="0" fillId="46" borderId="59" xfId="0" applyFill="1" applyBorder="1" applyAlignment="1">
      <alignment horizontal="center" vertical="center"/>
    </xf>
    <xf numFmtId="0" fontId="0" fillId="46" borderId="13" xfId="0" applyFill="1" applyBorder="1" applyAlignment="1">
      <alignment horizontal="center" vertical="center"/>
    </xf>
    <xf numFmtId="16" fontId="0" fillId="46" borderId="30" xfId="0" applyNumberFormat="1" applyFill="1" applyBorder="1" applyAlignment="1">
      <alignment horizontal="center" vertical="center"/>
    </xf>
    <xf numFmtId="0" fontId="0" fillId="46" borderId="30" xfId="0" applyFill="1" applyBorder="1" applyAlignment="1">
      <alignment horizontal="center" vertical="center"/>
    </xf>
    <xf numFmtId="0" fontId="26" fillId="46" borderId="30" xfId="0" applyFont="1" applyFill="1" applyBorder="1" applyAlignment="1">
      <alignment horizontal="center" vertical="center"/>
    </xf>
    <xf numFmtId="1" fontId="0" fillId="46" borderId="30" xfId="0" applyNumberFormat="1" applyFill="1" applyBorder="1" applyAlignment="1">
      <alignment horizontal="center" vertical="center"/>
    </xf>
    <xf numFmtId="0" fontId="0" fillId="46" borderId="14" xfId="0" applyFill="1" applyBorder="1" applyAlignment="1">
      <alignment horizontal="center" vertical="center"/>
    </xf>
    <xf numFmtId="0" fontId="0" fillId="46" borderId="60" xfId="0" applyFill="1" applyBorder="1" applyAlignment="1">
      <alignment horizontal="center" vertical="center"/>
    </xf>
    <xf numFmtId="16" fontId="0" fillId="46" borderId="61" xfId="0" applyNumberFormat="1" applyFill="1" applyBorder="1" applyAlignment="1">
      <alignment horizontal="center" vertical="center"/>
    </xf>
    <xf numFmtId="0" fontId="0" fillId="46" borderId="61" xfId="0" applyFill="1" applyBorder="1" applyAlignment="1">
      <alignment horizontal="center" vertical="center"/>
    </xf>
    <xf numFmtId="0" fontId="26" fillId="46" borderId="61" xfId="0" applyFont="1" applyFill="1" applyBorder="1" applyAlignment="1">
      <alignment horizontal="center" vertical="center"/>
    </xf>
    <xf numFmtId="1" fontId="0" fillId="46" borderId="61" xfId="0" applyNumberFormat="1" applyFill="1" applyBorder="1" applyAlignment="1">
      <alignment horizontal="center" vertical="center"/>
    </xf>
    <xf numFmtId="0" fontId="0" fillId="46" borderId="62" xfId="0" applyFill="1" applyBorder="1" applyAlignment="1">
      <alignment horizontal="center" vertical="center"/>
    </xf>
    <xf numFmtId="0" fontId="0" fillId="48" borderId="56" xfId="0" applyFill="1" applyBorder="1" applyAlignment="1">
      <alignment horizontal="center" vertical="center"/>
    </xf>
    <xf numFmtId="16" fontId="0" fillId="48" borderId="55" xfId="0" applyNumberFormat="1" applyFill="1" applyBorder="1" applyAlignment="1">
      <alignment horizontal="center" vertical="center"/>
    </xf>
    <xf numFmtId="0" fontId="0" fillId="48" borderId="55" xfId="0" applyFill="1" applyBorder="1" applyAlignment="1">
      <alignment horizontal="center" vertical="center"/>
    </xf>
    <xf numFmtId="0" fontId="26" fillId="48" borderId="55" xfId="0" applyFont="1" applyFill="1" applyBorder="1" applyAlignment="1">
      <alignment horizontal="center" vertical="center"/>
    </xf>
    <xf numFmtId="1" fontId="0" fillId="48" borderId="55" xfId="0" applyNumberFormat="1" applyFill="1" applyBorder="1" applyAlignment="1">
      <alignment horizontal="center" vertical="center"/>
    </xf>
    <xf numFmtId="0" fontId="0" fillId="48" borderId="59" xfId="0" applyFill="1" applyBorder="1" applyAlignment="1">
      <alignment horizontal="center" vertical="center"/>
    </xf>
    <xf numFmtId="0" fontId="0" fillId="48" borderId="13" xfId="0" applyFill="1" applyBorder="1" applyAlignment="1">
      <alignment horizontal="center" vertical="center"/>
    </xf>
    <xf numFmtId="16" fontId="0" fillId="48" borderId="30" xfId="0" applyNumberFormat="1" applyFill="1" applyBorder="1" applyAlignment="1">
      <alignment horizontal="center" vertical="center"/>
    </xf>
    <xf numFmtId="0" fontId="0" fillId="48" borderId="30" xfId="0" applyFill="1" applyBorder="1" applyAlignment="1">
      <alignment horizontal="center" vertical="center"/>
    </xf>
    <xf numFmtId="0" fontId="26" fillId="48" borderId="30" xfId="0" applyFont="1" applyFill="1" applyBorder="1" applyAlignment="1">
      <alignment horizontal="center" vertical="center"/>
    </xf>
    <xf numFmtId="1" fontId="0" fillId="48" borderId="30" xfId="0" applyNumberFormat="1" applyFill="1" applyBorder="1" applyAlignment="1">
      <alignment horizontal="center" vertical="center"/>
    </xf>
    <xf numFmtId="0" fontId="0" fillId="48" borderId="14" xfId="0" applyFill="1" applyBorder="1" applyAlignment="1">
      <alignment horizontal="center" vertical="center"/>
    </xf>
    <xf numFmtId="0" fontId="0" fillId="48" borderId="60" xfId="0" applyFill="1" applyBorder="1" applyAlignment="1">
      <alignment horizontal="center" vertical="center"/>
    </xf>
    <xf numFmtId="16" fontId="0" fillId="48" borderId="61" xfId="0" applyNumberFormat="1" applyFill="1" applyBorder="1" applyAlignment="1">
      <alignment horizontal="center" vertical="center"/>
    </xf>
    <xf numFmtId="0" fontId="0" fillId="48" borderId="61" xfId="0" applyFill="1" applyBorder="1" applyAlignment="1">
      <alignment horizontal="center" vertical="center"/>
    </xf>
    <xf numFmtId="0" fontId="26" fillId="48" borderId="61" xfId="0" applyFont="1" applyFill="1" applyBorder="1" applyAlignment="1">
      <alignment horizontal="center" vertical="center"/>
    </xf>
    <xf numFmtId="1" fontId="0" fillId="48" borderId="61" xfId="0" applyNumberFormat="1" applyFill="1" applyBorder="1" applyAlignment="1">
      <alignment horizontal="center" vertical="center"/>
    </xf>
    <xf numFmtId="0" fontId="0" fillId="48" borderId="62" xfId="0" applyFill="1" applyBorder="1" applyAlignment="1">
      <alignment horizontal="center" vertical="center"/>
    </xf>
    <xf numFmtId="0" fontId="26" fillId="28" borderId="59" xfId="0" applyFont="1" applyFill="1" applyBorder="1" applyAlignment="1" applyProtection="1">
      <alignment horizontal="center"/>
      <protection locked="0"/>
    </xf>
    <xf numFmtId="0" fontId="41" fillId="31" borderId="15" xfId="0" applyFont="1" applyFill="1" applyBorder="1" applyAlignment="1">
      <alignment horizontal="left" vertical="center"/>
    </xf>
    <xf numFmtId="0" fontId="7" fillId="25" borderId="16" xfId="0" applyFont="1" applyFill="1" applyBorder="1" applyAlignment="1">
      <alignment horizontal="center" vertical="center"/>
    </xf>
    <xf numFmtId="0" fontId="7" fillId="25" borderId="19" xfId="0" applyFont="1" applyFill="1" applyBorder="1" applyAlignment="1">
      <alignment horizontal="center" vertical="center"/>
    </xf>
    <xf numFmtId="0" fontId="7" fillId="25" borderId="17" xfId="0" applyFont="1" applyFill="1" applyBorder="1" applyAlignment="1">
      <alignment horizontal="center" vertical="center"/>
    </xf>
    <xf numFmtId="0" fontId="0" fillId="39" borderId="55" xfId="0" quotePrefix="1" applyFill="1" applyBorder="1" applyAlignment="1">
      <alignment horizontal="center" vertical="center"/>
    </xf>
    <xf numFmtId="0" fontId="0" fillId="39" borderId="55" xfId="0" applyFill="1" applyBorder="1"/>
    <xf numFmtId="0" fontId="0" fillId="39" borderId="59" xfId="0" applyFill="1" applyBorder="1"/>
    <xf numFmtId="0" fontId="0" fillId="39" borderId="9" xfId="0" quotePrefix="1" applyFill="1" applyBorder="1" applyAlignment="1">
      <alignment horizontal="center" vertical="center"/>
    </xf>
    <xf numFmtId="0" fontId="0" fillId="39" borderId="9" xfId="0" applyFill="1" applyBorder="1"/>
    <xf numFmtId="0" fontId="0" fillId="39" borderId="16" xfId="0" applyFill="1" applyBorder="1"/>
    <xf numFmtId="0" fontId="37" fillId="32" borderId="9" xfId="0" quotePrefix="1" applyFont="1" applyFill="1" applyBorder="1" applyAlignment="1">
      <alignment horizontal="center" vertical="center"/>
    </xf>
    <xf numFmtId="0" fontId="37" fillId="32" borderId="9" xfId="0" applyFont="1" applyFill="1" applyBorder="1"/>
    <xf numFmtId="0" fontId="37" fillId="32" borderId="16" xfId="0" applyFont="1" applyFill="1" applyBorder="1"/>
    <xf numFmtId="0" fontId="0" fillId="55" borderId="9" xfId="0" applyFill="1" applyBorder="1" applyAlignment="1">
      <alignment horizontal="center" vertical="center"/>
    </xf>
    <xf numFmtId="0" fontId="0" fillId="40" borderId="15" xfId="0" applyFill="1" applyBorder="1" applyAlignment="1">
      <alignment horizontal="center" vertical="center"/>
    </xf>
    <xf numFmtId="16" fontId="0" fillId="40" borderId="9" xfId="0" applyNumberFormat="1" applyFill="1" applyBorder="1" applyAlignment="1">
      <alignment horizontal="center" vertical="center"/>
    </xf>
    <xf numFmtId="0" fontId="0" fillId="40" borderId="9" xfId="0" quotePrefix="1" applyFill="1" applyBorder="1" applyAlignment="1">
      <alignment horizontal="center" vertical="center"/>
    </xf>
    <xf numFmtId="0" fontId="0" fillId="40" borderId="9" xfId="0" applyFill="1" applyBorder="1" applyAlignment="1">
      <alignment horizontal="center" vertical="center"/>
    </xf>
    <xf numFmtId="0" fontId="0" fillId="40" borderId="9" xfId="0" applyFill="1" applyBorder="1"/>
    <xf numFmtId="0" fontId="0" fillId="40" borderId="16" xfId="0" applyFill="1" applyBorder="1"/>
    <xf numFmtId="0" fontId="0" fillId="39" borderId="23" xfId="0" quotePrefix="1" applyFill="1" applyBorder="1" applyAlignment="1">
      <alignment horizontal="center" vertical="center"/>
    </xf>
    <xf numFmtId="0" fontId="0" fillId="39" borderId="23" xfId="0" applyFill="1" applyBorder="1"/>
    <xf numFmtId="0" fontId="0" fillId="39" borderId="17" xfId="0" applyFill="1" applyBorder="1"/>
    <xf numFmtId="0" fontId="0" fillId="54" borderId="59" xfId="0" applyFill="1" applyBorder="1" applyAlignment="1">
      <alignment horizontal="center" vertical="center"/>
    </xf>
    <xf numFmtId="0" fontId="30" fillId="32" borderId="30" xfId="0" applyFont="1" applyFill="1" applyBorder="1" applyAlignment="1">
      <alignment horizontal="center" vertical="center"/>
    </xf>
    <xf numFmtId="0" fontId="26" fillId="44" borderId="13" xfId="0" applyFont="1" applyFill="1" applyBorder="1" applyAlignment="1">
      <alignment horizontal="center" vertical="center"/>
    </xf>
    <xf numFmtId="16" fontId="26" fillId="44" borderId="30" xfId="0" applyNumberFormat="1" applyFont="1" applyFill="1" applyBorder="1" applyAlignment="1">
      <alignment horizontal="center" vertical="center"/>
    </xf>
    <xf numFmtId="0" fontId="26" fillId="44" borderId="30" xfId="0" applyFont="1" applyFill="1" applyBorder="1" applyAlignment="1">
      <alignment horizontal="center" vertical="center"/>
    </xf>
    <xf numFmtId="1" fontId="26" fillId="44" borderId="30" xfId="0" applyNumberFormat="1" applyFont="1" applyFill="1" applyBorder="1" applyAlignment="1">
      <alignment horizontal="center" vertical="center"/>
    </xf>
    <xf numFmtId="0" fontId="0" fillId="41" borderId="58" xfId="0" applyFill="1" applyBorder="1" applyAlignment="1">
      <alignment horizontal="center" vertical="center"/>
    </xf>
    <xf numFmtId="16" fontId="0" fillId="41" borderId="63" xfId="0" applyNumberFormat="1" applyFill="1" applyBorder="1" applyAlignment="1">
      <alignment horizontal="center" vertical="center"/>
    </xf>
    <xf numFmtId="0" fontId="0" fillId="41" borderId="63" xfId="0" applyFill="1" applyBorder="1" applyAlignment="1">
      <alignment horizontal="center" vertical="center"/>
    </xf>
    <xf numFmtId="0" fontId="26" fillId="41" borderId="63" xfId="0" applyFont="1" applyFill="1" applyBorder="1" applyAlignment="1">
      <alignment horizontal="center" vertical="center"/>
    </xf>
    <xf numFmtId="1" fontId="0" fillId="41" borderId="63" xfId="0" applyNumberFormat="1" applyFill="1" applyBorder="1" applyAlignment="1">
      <alignment horizontal="center" vertical="center"/>
    </xf>
    <xf numFmtId="0" fontId="0" fillId="54" borderId="27" xfId="0" applyFill="1" applyBorder="1" applyAlignment="1">
      <alignment horizontal="center" vertical="center"/>
    </xf>
    <xf numFmtId="0" fontId="26" fillId="47" borderId="30" xfId="0" applyFont="1" applyFill="1" applyBorder="1" applyAlignment="1">
      <alignment horizontal="center" vertical="center"/>
    </xf>
    <xf numFmtId="0" fontId="0" fillId="37" borderId="60" xfId="0" applyFill="1" applyBorder="1" applyAlignment="1">
      <alignment horizontal="center" vertical="center"/>
    </xf>
    <xf numFmtId="16" fontId="0" fillId="37" borderId="61" xfId="0" applyNumberFormat="1" applyFill="1" applyBorder="1" applyAlignment="1">
      <alignment horizontal="center" vertical="center"/>
    </xf>
    <xf numFmtId="0" fontId="0" fillId="37" borderId="61" xfId="0" applyFill="1" applyBorder="1" applyAlignment="1">
      <alignment horizontal="center" vertical="center"/>
    </xf>
    <xf numFmtId="0" fontId="26" fillId="37" borderId="61" xfId="0" applyFont="1" applyFill="1" applyBorder="1" applyAlignment="1">
      <alignment horizontal="center" vertical="center"/>
    </xf>
    <xf numFmtId="1" fontId="0" fillId="37" borderId="61" xfId="0" applyNumberFormat="1" applyFill="1" applyBorder="1" applyAlignment="1">
      <alignment horizontal="center" vertical="center"/>
    </xf>
    <xf numFmtId="0" fontId="0" fillId="37" borderId="62" xfId="0" applyFill="1" applyBorder="1" applyAlignment="1">
      <alignment horizontal="center" vertical="center"/>
    </xf>
    <xf numFmtId="49" fontId="0" fillId="38" borderId="55" xfId="0" applyNumberFormat="1" applyFill="1" applyBorder="1" applyAlignment="1">
      <alignment horizontal="center" vertical="center"/>
    </xf>
    <xf numFmtId="0" fontId="0" fillId="38" borderId="13" xfId="0" applyFill="1" applyBorder="1" applyAlignment="1">
      <alignment horizontal="center" vertical="center"/>
    </xf>
    <xf numFmtId="16" fontId="0" fillId="38" borderId="30" xfId="0" applyNumberFormat="1" applyFill="1" applyBorder="1" applyAlignment="1">
      <alignment horizontal="center" vertical="center"/>
    </xf>
    <xf numFmtId="0" fontId="0" fillId="38" borderId="30" xfId="0" applyFill="1" applyBorder="1" applyAlignment="1">
      <alignment horizontal="center" vertical="center"/>
    </xf>
    <xf numFmtId="0" fontId="26" fillId="38" borderId="30" xfId="0" applyFont="1" applyFill="1" applyBorder="1" applyAlignment="1">
      <alignment horizontal="center" vertical="center"/>
    </xf>
    <xf numFmtId="1" fontId="0" fillId="38" borderId="30" xfId="0" applyNumberFormat="1" applyFill="1" applyBorder="1" applyAlignment="1">
      <alignment horizontal="center" vertical="center"/>
    </xf>
    <xf numFmtId="49" fontId="0" fillId="38" borderId="30" xfId="0" applyNumberFormat="1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  <xf numFmtId="49" fontId="37" fillId="32" borderId="30" xfId="0" applyNumberFormat="1" applyFont="1" applyFill="1" applyBorder="1" applyAlignment="1">
      <alignment horizontal="center" vertical="center"/>
    </xf>
    <xf numFmtId="0" fontId="0" fillId="38" borderId="60" xfId="0" applyFill="1" applyBorder="1" applyAlignment="1">
      <alignment horizontal="center" vertical="center"/>
    </xf>
    <xf numFmtId="16" fontId="0" fillId="38" borderId="61" xfId="0" applyNumberFormat="1" applyFill="1" applyBorder="1" applyAlignment="1">
      <alignment horizontal="center" vertical="center"/>
    </xf>
    <xf numFmtId="0" fontId="0" fillId="38" borderId="61" xfId="0" applyFill="1" applyBorder="1" applyAlignment="1">
      <alignment horizontal="center" vertical="center"/>
    </xf>
    <xf numFmtId="0" fontId="26" fillId="38" borderId="61" xfId="0" applyFont="1" applyFill="1" applyBorder="1" applyAlignment="1">
      <alignment horizontal="center" vertical="center"/>
    </xf>
    <xf numFmtId="1" fontId="0" fillId="38" borderId="61" xfId="0" applyNumberFormat="1" applyFill="1" applyBorder="1" applyAlignment="1">
      <alignment horizontal="center" vertical="center"/>
    </xf>
    <xf numFmtId="49" fontId="0" fillId="38" borderId="61" xfId="0" applyNumberFormat="1" applyFill="1" applyBorder="1" applyAlignment="1">
      <alignment horizontal="center" vertical="center"/>
    </xf>
    <xf numFmtId="0" fontId="0" fillId="38" borderId="62" xfId="0" applyFill="1" applyBorder="1" applyAlignment="1">
      <alignment horizontal="center" vertical="center"/>
    </xf>
    <xf numFmtId="0" fontId="26" fillId="47" borderId="61" xfId="0" applyFont="1" applyFill="1" applyBorder="1" applyAlignment="1">
      <alignment horizontal="center" vertical="center"/>
    </xf>
    <xf numFmtId="0" fontId="0" fillId="56" borderId="56" xfId="0" applyFill="1" applyBorder="1" applyAlignment="1">
      <alignment horizontal="center" vertical="center"/>
    </xf>
    <xf numFmtId="16" fontId="0" fillId="56" borderId="55" xfId="0" applyNumberFormat="1" applyFill="1" applyBorder="1" applyAlignment="1">
      <alignment horizontal="center" vertical="center"/>
    </xf>
    <xf numFmtId="0" fontId="0" fillId="56" borderId="55" xfId="0" applyFill="1" applyBorder="1" applyAlignment="1">
      <alignment horizontal="center" vertical="center"/>
    </xf>
    <xf numFmtId="0" fontId="26" fillId="56" borderId="55" xfId="0" applyFont="1" applyFill="1" applyBorder="1" applyAlignment="1">
      <alignment horizontal="center" vertical="center"/>
    </xf>
    <xf numFmtId="1" fontId="0" fillId="56" borderId="55" xfId="0" applyNumberFormat="1" applyFill="1" applyBorder="1" applyAlignment="1">
      <alignment horizontal="center" vertical="center"/>
    </xf>
    <xf numFmtId="0" fontId="0" fillId="56" borderId="59" xfId="0" applyFill="1" applyBorder="1" applyAlignment="1">
      <alignment horizontal="center" vertical="center"/>
    </xf>
    <xf numFmtId="0" fontId="0" fillId="56" borderId="13" xfId="0" applyFill="1" applyBorder="1" applyAlignment="1">
      <alignment horizontal="center" vertical="center"/>
    </xf>
    <xf numFmtId="16" fontId="0" fillId="56" borderId="30" xfId="0" applyNumberFormat="1" applyFill="1" applyBorder="1" applyAlignment="1">
      <alignment horizontal="center" vertical="center"/>
    </xf>
    <xf numFmtId="0" fontId="0" fillId="56" borderId="30" xfId="0" applyFill="1" applyBorder="1" applyAlignment="1">
      <alignment horizontal="center" vertical="center"/>
    </xf>
    <xf numFmtId="0" fontId="26" fillId="56" borderId="30" xfId="0" applyFont="1" applyFill="1" applyBorder="1" applyAlignment="1">
      <alignment horizontal="center" vertical="center"/>
    </xf>
    <xf numFmtId="1" fontId="0" fillId="56" borderId="30" xfId="0" applyNumberFormat="1" applyFill="1" applyBorder="1" applyAlignment="1">
      <alignment horizontal="center" vertical="center"/>
    </xf>
    <xf numFmtId="0" fontId="0" fillId="56" borderId="14" xfId="0" applyFill="1" applyBorder="1" applyAlignment="1">
      <alignment horizontal="center" vertical="center"/>
    </xf>
    <xf numFmtId="0" fontId="0" fillId="56" borderId="60" xfId="0" applyFill="1" applyBorder="1" applyAlignment="1">
      <alignment horizontal="center" vertical="center"/>
    </xf>
    <xf numFmtId="16" fontId="0" fillId="56" borderId="61" xfId="0" applyNumberFormat="1" applyFill="1" applyBorder="1" applyAlignment="1">
      <alignment horizontal="center" vertical="center"/>
    </xf>
    <xf numFmtId="0" fontId="0" fillId="56" borderId="61" xfId="0" applyFill="1" applyBorder="1" applyAlignment="1">
      <alignment horizontal="center" vertical="center"/>
    </xf>
    <xf numFmtId="0" fontId="26" fillId="56" borderId="61" xfId="0" applyFont="1" applyFill="1" applyBorder="1" applyAlignment="1">
      <alignment horizontal="center" vertical="center"/>
    </xf>
    <xf numFmtId="1" fontId="0" fillId="56" borderId="61" xfId="0" applyNumberFormat="1" applyFill="1" applyBorder="1" applyAlignment="1">
      <alignment horizontal="center" vertical="center"/>
    </xf>
    <xf numFmtId="0" fontId="0" fillId="56" borderId="62" xfId="0" applyFill="1" applyBorder="1" applyAlignment="1">
      <alignment horizontal="center" vertical="center"/>
    </xf>
    <xf numFmtId="0" fontId="0" fillId="0" borderId="0" xfId="0" applyBorder="1"/>
    <xf numFmtId="0" fontId="0" fillId="57" borderId="44" xfId="0" applyFill="1" applyBorder="1" applyAlignment="1">
      <alignment horizontal="center" vertical="center" wrapText="1"/>
    </xf>
    <xf numFmtId="0" fontId="26" fillId="57" borderId="40" xfId="0" applyFont="1" applyFill="1" applyBorder="1" applyAlignment="1" applyProtection="1">
      <alignment horizontal="center"/>
      <protection locked="0"/>
    </xf>
    <xf numFmtId="0" fontId="37" fillId="57" borderId="40" xfId="0" applyFont="1" applyFill="1" applyBorder="1" applyAlignment="1" applyProtection="1">
      <alignment horizontal="center"/>
      <protection locked="0"/>
    </xf>
    <xf numFmtId="0" fontId="30" fillId="0" borderId="40" xfId="0" applyFont="1" applyFill="1" applyBorder="1" applyAlignment="1" applyProtection="1">
      <alignment horizontal="center"/>
      <protection locked="0"/>
    </xf>
    <xf numFmtId="0" fontId="26" fillId="28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4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5" fillId="34" borderId="38" xfId="0" applyFont="1" applyFill="1" applyBorder="1" applyAlignment="1" applyProtection="1">
      <alignment horizontal="center" vertical="center" wrapText="1"/>
    </xf>
    <xf numFmtId="0" fontId="35" fillId="34" borderId="39" xfId="0" applyFont="1" applyFill="1" applyBorder="1" applyAlignment="1" applyProtection="1">
      <alignment horizontal="center" vertical="center" wrapText="1"/>
    </xf>
    <xf numFmtId="0" fontId="33" fillId="36" borderId="20" xfId="0" applyFont="1" applyFill="1" applyBorder="1" applyAlignment="1" applyProtection="1">
      <alignment horizontal="center" vertical="center" wrapText="1"/>
    </xf>
    <xf numFmtId="0" fontId="33" fillId="36" borderId="21" xfId="0" applyFont="1" applyFill="1" applyBorder="1" applyAlignment="1" applyProtection="1">
      <alignment horizontal="center" vertical="center" wrapText="1"/>
    </xf>
    <xf numFmtId="0" fontId="33" fillId="32" borderId="20" xfId="0" applyFont="1" applyFill="1" applyBorder="1" applyAlignment="1" applyProtection="1">
      <alignment horizontal="center" vertical="center" wrapText="1"/>
    </xf>
    <xf numFmtId="0" fontId="33" fillId="32" borderId="21" xfId="0" applyFont="1" applyFill="1" applyBorder="1" applyAlignment="1" applyProtection="1">
      <alignment horizontal="center" vertical="center" wrapText="1"/>
    </xf>
    <xf numFmtId="0" fontId="33" fillId="33" borderId="47" xfId="0" applyFont="1" applyFill="1" applyBorder="1" applyAlignment="1" applyProtection="1">
      <alignment horizontal="center" vertical="center" wrapText="1"/>
    </xf>
    <xf numFmtId="0" fontId="33" fillId="33" borderId="42" xfId="0" applyFont="1" applyFill="1" applyBorder="1" applyAlignment="1" applyProtection="1">
      <alignment horizontal="center" vertical="center" wrapText="1"/>
    </xf>
    <xf numFmtId="0" fontId="35" fillId="34" borderId="50" xfId="0" applyFont="1" applyFill="1" applyBorder="1" applyAlignment="1" applyProtection="1">
      <alignment horizontal="center" vertical="center" wrapText="1"/>
    </xf>
    <xf numFmtId="0" fontId="35" fillId="34" borderId="30" xfId="0" applyFont="1" applyFill="1" applyBorder="1" applyAlignment="1" applyProtection="1">
      <alignment horizontal="center" vertical="center" wrapText="1"/>
    </xf>
    <xf numFmtId="0" fontId="0" fillId="58" borderId="44" xfId="0" applyFill="1" applyBorder="1" applyAlignment="1">
      <alignment horizontal="center" vertical="center" wrapText="1"/>
    </xf>
    <xf numFmtId="0" fontId="26" fillId="58" borderId="40" xfId="0" applyFont="1" applyFill="1" applyBorder="1" applyAlignment="1" applyProtection="1">
      <alignment horizontal="center"/>
      <protection locked="0"/>
    </xf>
    <xf numFmtId="0" fontId="37" fillId="58" borderId="40" xfId="0" applyFont="1" applyFill="1" applyBorder="1" applyAlignment="1" applyProtection="1">
      <alignment horizontal="center"/>
      <protection locked="0"/>
    </xf>
    <xf numFmtId="0" fontId="0" fillId="59" borderId="44" xfId="0" applyFill="1" applyBorder="1" applyAlignment="1">
      <alignment horizontal="center" vertical="center" wrapText="1"/>
    </xf>
    <xf numFmtId="0" fontId="26" fillId="59" borderId="40" xfId="0" applyFont="1" applyFill="1" applyBorder="1" applyAlignment="1" applyProtection="1">
      <alignment horizontal="center"/>
      <protection locked="0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rmal 3" xfId="43" xr:uid="{00000000-0005-0000-0000-000026000000}"/>
    <cellStyle name="Normal 4" xfId="42" xr:uid="{00000000-0005-0000-0000-000027000000}"/>
    <cellStyle name="Normal 5" xfId="45" xr:uid="{00000000-0005-0000-0000-000028000000}"/>
    <cellStyle name="Normal 6" xfId="44" xr:uid="{00000000-0005-0000-0000-000029000000}"/>
    <cellStyle name="Normal 8" xfId="46" xr:uid="{00000000-0005-0000-0000-00002A000000}"/>
    <cellStyle name="Normal 9" xfId="47" xr:uid="{00000000-0005-0000-0000-00002B000000}"/>
    <cellStyle name="Note" xfId="38" xr:uid="{00000000-0005-0000-0000-00002C000000}"/>
    <cellStyle name="Output" xfId="39" xr:uid="{00000000-0005-0000-0000-00002D000000}"/>
    <cellStyle name="Title" xfId="40" xr:uid="{00000000-0005-0000-0000-00002E000000}"/>
    <cellStyle name="Warning Text" xfId="41" xr:uid="{00000000-0005-0000-0000-00002F000000}"/>
  </cellStyles>
  <dxfs count="46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7F751"/>
      <color rgb="FF0BEF52"/>
      <color rgb="FF39EF5C"/>
      <color rgb="FF12F25D"/>
      <color rgb="FF20F074"/>
      <color rgb="FF66FFFF"/>
      <color rgb="FFFFFFCC"/>
      <color rgb="FFFFFF99"/>
      <color rgb="FFB0F0B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E14B-947B-41A5-9F46-3365B56C8237}">
  <sheetPr codeName="Planilha2"/>
  <dimension ref="A1:B4"/>
  <sheetViews>
    <sheetView workbookViewId="0">
      <selection activeCell="B5" sqref="B5"/>
    </sheetView>
  </sheetViews>
  <sheetFormatPr defaultRowHeight="15" x14ac:dyDescent="0.25"/>
  <cols>
    <col min="2" max="2" width="137.85546875" customWidth="1"/>
  </cols>
  <sheetData>
    <row r="1" spans="1:2" x14ac:dyDescent="0.25">
      <c r="A1" t="s">
        <v>246</v>
      </c>
    </row>
    <row r="2" spans="1:2" x14ac:dyDescent="0.25">
      <c r="A2">
        <v>1</v>
      </c>
      <c r="B2" t="s">
        <v>270</v>
      </c>
    </row>
    <row r="3" spans="1:2" x14ac:dyDescent="0.25">
      <c r="A3">
        <v>2</v>
      </c>
      <c r="B3" t="s">
        <v>271</v>
      </c>
    </row>
    <row r="4" spans="1:2" x14ac:dyDescent="0.25">
      <c r="A4">
        <v>3</v>
      </c>
      <c r="B4" t="s">
        <v>272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2BA8-83D8-4BD1-AEE1-95D96E76BEB2}">
  <sheetPr codeName="Planilha1"/>
  <dimension ref="A1:F49"/>
  <sheetViews>
    <sheetView topLeftCell="A16" workbookViewId="0">
      <selection activeCell="B5" sqref="B5"/>
    </sheetView>
  </sheetViews>
  <sheetFormatPr defaultRowHeight="15" x14ac:dyDescent="0.25"/>
  <cols>
    <col min="1" max="1" width="15.5703125" bestFit="1" customWidth="1"/>
    <col min="2" max="2" width="21.140625" bestFit="1" customWidth="1"/>
    <col min="4" max="4" width="9.28515625" bestFit="1" customWidth="1"/>
    <col min="5" max="5" width="7.140625" bestFit="1" customWidth="1"/>
    <col min="6" max="6" width="6.42578125" bestFit="1" customWidth="1"/>
  </cols>
  <sheetData>
    <row r="1" spans="1:6" x14ac:dyDescent="0.25">
      <c r="A1" t="s">
        <v>108</v>
      </c>
      <c r="B1" t="s">
        <v>132</v>
      </c>
      <c r="F1" t="s">
        <v>131</v>
      </c>
    </row>
    <row r="2" spans="1:6" x14ac:dyDescent="0.25">
      <c r="A2" t="s">
        <v>109</v>
      </c>
      <c r="B2" t="s">
        <v>133</v>
      </c>
      <c r="F2" t="s">
        <v>131</v>
      </c>
    </row>
    <row r="3" spans="1:6" x14ac:dyDescent="0.25">
      <c r="A3" t="s">
        <v>110</v>
      </c>
      <c r="B3" t="s">
        <v>134</v>
      </c>
      <c r="F3" t="s">
        <v>131</v>
      </c>
    </row>
    <row r="4" spans="1:6" x14ac:dyDescent="0.25">
      <c r="A4" t="s">
        <v>111</v>
      </c>
      <c r="B4" t="s">
        <v>135</v>
      </c>
      <c r="F4" t="s">
        <v>131</v>
      </c>
    </row>
    <row r="5" spans="1:6" x14ac:dyDescent="0.25">
      <c r="A5" t="s">
        <v>112</v>
      </c>
      <c r="B5" t="s">
        <v>136</v>
      </c>
      <c r="F5" t="s">
        <v>131</v>
      </c>
    </row>
    <row r="6" spans="1:6" x14ac:dyDescent="0.25">
      <c r="A6" t="s">
        <v>113</v>
      </c>
      <c r="B6" t="s">
        <v>137</v>
      </c>
      <c r="F6" t="s">
        <v>131</v>
      </c>
    </row>
    <row r="7" spans="1:6" x14ac:dyDescent="0.25">
      <c r="A7" t="s">
        <v>114</v>
      </c>
      <c r="B7" t="s">
        <v>138</v>
      </c>
      <c r="F7" t="s">
        <v>131</v>
      </c>
    </row>
    <row r="8" spans="1:6" x14ac:dyDescent="0.25">
      <c r="A8" t="s">
        <v>115</v>
      </c>
      <c r="B8" t="s">
        <v>139</v>
      </c>
      <c r="F8" t="s">
        <v>131</v>
      </c>
    </row>
    <row r="9" spans="1:6" x14ac:dyDescent="0.25">
      <c r="A9" t="s">
        <v>116</v>
      </c>
      <c r="B9" t="s">
        <v>140</v>
      </c>
      <c r="F9" t="s">
        <v>131</v>
      </c>
    </row>
    <row r="10" spans="1:6" x14ac:dyDescent="0.25">
      <c r="A10" t="s">
        <v>117</v>
      </c>
      <c r="B10" t="s">
        <v>141</v>
      </c>
      <c r="F10" t="s">
        <v>131</v>
      </c>
    </row>
    <row r="11" spans="1:6" x14ac:dyDescent="0.25">
      <c r="A11" t="s">
        <v>107</v>
      </c>
      <c r="B11" t="s">
        <v>142</v>
      </c>
      <c r="F11" t="s">
        <v>131</v>
      </c>
    </row>
    <row r="12" spans="1:6" x14ac:dyDescent="0.25">
      <c r="A12" t="s">
        <v>118</v>
      </c>
      <c r="B12" t="s">
        <v>143</v>
      </c>
      <c r="F12" t="s">
        <v>131</v>
      </c>
    </row>
    <row r="13" spans="1:6" x14ac:dyDescent="0.25">
      <c r="A13" t="s">
        <v>119</v>
      </c>
      <c r="B13" t="s">
        <v>144</v>
      </c>
      <c r="F13" t="s">
        <v>131</v>
      </c>
    </row>
    <row r="14" spans="1:6" x14ac:dyDescent="0.25">
      <c r="A14" t="s">
        <v>120</v>
      </c>
      <c r="B14" t="s">
        <v>145</v>
      </c>
      <c r="F14" t="s">
        <v>131</v>
      </c>
    </row>
    <row r="15" spans="1:6" x14ac:dyDescent="0.25">
      <c r="A15" t="s">
        <v>121</v>
      </c>
      <c r="B15" t="s">
        <v>146</v>
      </c>
      <c r="F15" t="s">
        <v>131</v>
      </c>
    </row>
    <row r="16" spans="1:6" x14ac:dyDescent="0.25">
      <c r="A16" t="s">
        <v>127</v>
      </c>
      <c r="B16" t="s">
        <v>147</v>
      </c>
      <c r="F16" t="s">
        <v>131</v>
      </c>
    </row>
    <row r="17" spans="1:6" x14ac:dyDescent="0.25">
      <c r="A17" t="s">
        <v>128</v>
      </c>
      <c r="B17" t="s">
        <v>148</v>
      </c>
      <c r="F17" t="s">
        <v>131</v>
      </c>
    </row>
    <row r="18" spans="1:6" x14ac:dyDescent="0.25">
      <c r="A18" t="s">
        <v>122</v>
      </c>
      <c r="B18" t="s">
        <v>149</v>
      </c>
      <c r="F18" t="s">
        <v>131</v>
      </c>
    </row>
    <row r="19" spans="1:6" x14ac:dyDescent="0.25">
      <c r="A19" t="s">
        <v>123</v>
      </c>
      <c r="B19" t="s">
        <v>150</v>
      </c>
      <c r="F19" t="s">
        <v>131</v>
      </c>
    </row>
    <row r="20" spans="1:6" x14ac:dyDescent="0.25">
      <c r="A20" t="s">
        <v>124</v>
      </c>
      <c r="B20" t="s">
        <v>205</v>
      </c>
      <c r="D20" t="s">
        <v>124</v>
      </c>
      <c r="E20" t="s">
        <v>108</v>
      </c>
      <c r="F20" t="s">
        <v>131</v>
      </c>
    </row>
    <row r="21" spans="1:6" x14ac:dyDescent="0.25">
      <c r="A21" t="s">
        <v>125</v>
      </c>
      <c r="B21" t="s">
        <v>151</v>
      </c>
      <c r="D21" t="s">
        <v>124</v>
      </c>
      <c r="E21" t="s">
        <v>109</v>
      </c>
      <c r="F21" t="s">
        <v>131</v>
      </c>
    </row>
    <row r="22" spans="1:6" x14ac:dyDescent="0.25">
      <c r="A22" t="s">
        <v>152</v>
      </c>
      <c r="B22" t="s">
        <v>153</v>
      </c>
      <c r="D22" t="s">
        <v>124</v>
      </c>
      <c r="E22" t="s">
        <v>110</v>
      </c>
      <c r="F22" t="s">
        <v>131</v>
      </c>
    </row>
    <row r="23" spans="1:6" x14ac:dyDescent="0.25">
      <c r="A23" t="s">
        <v>126</v>
      </c>
      <c r="B23" t="s">
        <v>154</v>
      </c>
      <c r="D23" t="s">
        <v>124</v>
      </c>
      <c r="E23" t="s">
        <v>111</v>
      </c>
      <c r="F23" t="s">
        <v>131</v>
      </c>
    </row>
    <row r="24" spans="1:6" x14ac:dyDescent="0.25">
      <c r="A24" t="s">
        <v>155</v>
      </c>
      <c r="B24" t="s">
        <v>156</v>
      </c>
      <c r="D24" t="s">
        <v>124</v>
      </c>
      <c r="E24" t="s">
        <v>112</v>
      </c>
      <c r="F24" t="s">
        <v>131</v>
      </c>
    </row>
    <row r="25" spans="1:6" x14ac:dyDescent="0.25">
      <c r="A25" t="s">
        <v>157</v>
      </c>
      <c r="B25" t="s">
        <v>158</v>
      </c>
      <c r="D25" t="s">
        <v>124</v>
      </c>
      <c r="E25" t="s">
        <v>113</v>
      </c>
      <c r="F25" t="s">
        <v>131</v>
      </c>
    </row>
    <row r="26" spans="1:6" x14ac:dyDescent="0.25">
      <c r="A26" t="s">
        <v>159</v>
      </c>
      <c r="B26" t="s">
        <v>160</v>
      </c>
      <c r="D26" t="s">
        <v>124</v>
      </c>
      <c r="E26" t="s">
        <v>114</v>
      </c>
      <c r="F26" t="s">
        <v>131</v>
      </c>
    </row>
    <row r="27" spans="1:6" x14ac:dyDescent="0.25">
      <c r="A27" t="s">
        <v>161</v>
      </c>
      <c r="B27" t="s">
        <v>162</v>
      </c>
      <c r="D27" t="s">
        <v>124</v>
      </c>
      <c r="E27" t="s">
        <v>115</v>
      </c>
      <c r="F27" t="s">
        <v>131</v>
      </c>
    </row>
    <row r="28" spans="1:6" x14ac:dyDescent="0.25">
      <c r="A28" t="s">
        <v>163</v>
      </c>
      <c r="B28" t="s">
        <v>164</v>
      </c>
      <c r="D28" t="s">
        <v>124</v>
      </c>
      <c r="E28" t="s">
        <v>116</v>
      </c>
      <c r="F28" t="s">
        <v>131</v>
      </c>
    </row>
    <row r="29" spans="1:6" x14ac:dyDescent="0.25">
      <c r="A29" t="s">
        <v>165</v>
      </c>
      <c r="B29" t="s">
        <v>166</v>
      </c>
      <c r="D29" t="s">
        <v>129</v>
      </c>
      <c r="F29" t="s">
        <v>131</v>
      </c>
    </row>
    <row r="30" spans="1:6" x14ac:dyDescent="0.25">
      <c r="A30" t="s">
        <v>129</v>
      </c>
      <c r="B30" t="s">
        <v>167</v>
      </c>
      <c r="D30" t="s">
        <v>129</v>
      </c>
      <c r="E30" t="s">
        <v>108</v>
      </c>
      <c r="F30" t="s">
        <v>131</v>
      </c>
    </row>
    <row r="31" spans="1:6" x14ac:dyDescent="0.25">
      <c r="A31" t="s">
        <v>168</v>
      </c>
      <c r="B31" t="s">
        <v>169</v>
      </c>
      <c r="D31" t="s">
        <v>129</v>
      </c>
      <c r="E31" t="s">
        <v>109</v>
      </c>
      <c r="F31" t="s">
        <v>131</v>
      </c>
    </row>
    <row r="32" spans="1:6" x14ac:dyDescent="0.25">
      <c r="A32" t="s">
        <v>170</v>
      </c>
      <c r="B32" t="s">
        <v>171</v>
      </c>
      <c r="D32" t="s">
        <v>129</v>
      </c>
      <c r="E32" t="s">
        <v>110</v>
      </c>
      <c r="F32" t="s">
        <v>131</v>
      </c>
    </row>
    <row r="33" spans="1:6" x14ac:dyDescent="0.25">
      <c r="A33" t="s">
        <v>172</v>
      </c>
      <c r="B33" t="s">
        <v>173</v>
      </c>
      <c r="D33" t="s">
        <v>129</v>
      </c>
      <c r="E33" t="s">
        <v>111</v>
      </c>
      <c r="F33" t="s">
        <v>131</v>
      </c>
    </row>
    <row r="34" spans="1:6" x14ac:dyDescent="0.25">
      <c r="A34" t="s">
        <v>174</v>
      </c>
      <c r="B34" t="s">
        <v>175</v>
      </c>
      <c r="D34" t="s">
        <v>129</v>
      </c>
      <c r="E34" t="s">
        <v>112</v>
      </c>
      <c r="F34" t="s">
        <v>131</v>
      </c>
    </row>
    <row r="35" spans="1:6" x14ac:dyDescent="0.25">
      <c r="A35" t="s">
        <v>176</v>
      </c>
      <c r="B35" t="s">
        <v>177</v>
      </c>
      <c r="D35" t="s">
        <v>129</v>
      </c>
      <c r="E35" t="s">
        <v>113</v>
      </c>
      <c r="F35" t="s">
        <v>131</v>
      </c>
    </row>
    <row r="36" spans="1:6" x14ac:dyDescent="0.25">
      <c r="A36" t="s">
        <v>178</v>
      </c>
      <c r="B36" t="s">
        <v>179</v>
      </c>
      <c r="D36" t="s">
        <v>129</v>
      </c>
      <c r="E36" t="s">
        <v>114</v>
      </c>
      <c r="F36" t="s">
        <v>131</v>
      </c>
    </row>
    <row r="37" spans="1:6" x14ac:dyDescent="0.25">
      <c r="A37" t="s">
        <v>180</v>
      </c>
      <c r="B37" t="s">
        <v>181</v>
      </c>
      <c r="D37" t="s">
        <v>129</v>
      </c>
      <c r="E37" t="s">
        <v>115</v>
      </c>
      <c r="F37" t="s">
        <v>131</v>
      </c>
    </row>
    <row r="38" spans="1:6" x14ac:dyDescent="0.25">
      <c r="A38" t="s">
        <v>182</v>
      </c>
      <c r="B38" t="s">
        <v>183</v>
      </c>
      <c r="D38" t="s">
        <v>129</v>
      </c>
      <c r="E38" t="s">
        <v>116</v>
      </c>
      <c r="F38" t="s">
        <v>131</v>
      </c>
    </row>
    <row r="39" spans="1:6" x14ac:dyDescent="0.25">
      <c r="A39" t="s">
        <v>184</v>
      </c>
      <c r="B39" t="s">
        <v>185</v>
      </c>
      <c r="D39" t="s">
        <v>130</v>
      </c>
      <c r="F39" t="s">
        <v>131</v>
      </c>
    </row>
    <row r="40" spans="1:6" x14ac:dyDescent="0.25">
      <c r="A40" t="s">
        <v>130</v>
      </c>
      <c r="B40" t="s">
        <v>186</v>
      </c>
      <c r="D40" t="s">
        <v>130</v>
      </c>
      <c r="E40" t="s">
        <v>108</v>
      </c>
      <c r="F40" t="s">
        <v>131</v>
      </c>
    </row>
    <row r="41" spans="1:6" x14ac:dyDescent="0.25">
      <c r="A41" t="s">
        <v>187</v>
      </c>
      <c r="B41" t="s">
        <v>188</v>
      </c>
      <c r="D41" t="s">
        <v>130</v>
      </c>
      <c r="E41" t="s">
        <v>109</v>
      </c>
      <c r="F41" t="s">
        <v>131</v>
      </c>
    </row>
    <row r="42" spans="1:6" x14ac:dyDescent="0.25">
      <c r="A42" t="s">
        <v>189</v>
      </c>
      <c r="B42" t="s">
        <v>190</v>
      </c>
      <c r="D42" t="s">
        <v>130</v>
      </c>
      <c r="E42" t="s">
        <v>110</v>
      </c>
      <c r="F42" t="s">
        <v>131</v>
      </c>
    </row>
    <row r="43" spans="1:6" x14ac:dyDescent="0.25">
      <c r="A43" t="s">
        <v>191</v>
      </c>
      <c r="B43" t="s">
        <v>192</v>
      </c>
      <c r="D43" t="s">
        <v>130</v>
      </c>
      <c r="E43" t="s">
        <v>111</v>
      </c>
      <c r="F43" t="s">
        <v>131</v>
      </c>
    </row>
    <row r="44" spans="1:6" x14ac:dyDescent="0.25">
      <c r="A44" t="s">
        <v>193</v>
      </c>
      <c r="B44" t="s">
        <v>194</v>
      </c>
      <c r="D44" t="s">
        <v>130</v>
      </c>
      <c r="E44" t="s">
        <v>112</v>
      </c>
      <c r="F44" t="s">
        <v>131</v>
      </c>
    </row>
    <row r="45" spans="1:6" x14ac:dyDescent="0.25">
      <c r="A45" t="s">
        <v>195</v>
      </c>
      <c r="B45" t="s">
        <v>196</v>
      </c>
      <c r="D45" t="s">
        <v>130</v>
      </c>
      <c r="E45" t="s">
        <v>113</v>
      </c>
      <c r="F45" t="s">
        <v>131</v>
      </c>
    </row>
    <row r="46" spans="1:6" x14ac:dyDescent="0.25">
      <c r="A46" t="s">
        <v>197</v>
      </c>
      <c r="B46" t="s">
        <v>198</v>
      </c>
      <c r="D46" t="s">
        <v>130</v>
      </c>
      <c r="E46" t="s">
        <v>114</v>
      </c>
      <c r="F46" t="s">
        <v>131</v>
      </c>
    </row>
    <row r="47" spans="1:6" x14ac:dyDescent="0.25">
      <c r="A47" t="s">
        <v>199</v>
      </c>
      <c r="B47" t="s">
        <v>200</v>
      </c>
      <c r="D47" t="s">
        <v>130</v>
      </c>
      <c r="E47" t="s">
        <v>115</v>
      </c>
      <c r="F47" t="s">
        <v>131</v>
      </c>
    </row>
    <row r="48" spans="1:6" x14ac:dyDescent="0.25">
      <c r="A48" t="s">
        <v>201</v>
      </c>
      <c r="B48" t="s">
        <v>202</v>
      </c>
      <c r="D48" t="s">
        <v>130</v>
      </c>
      <c r="E48" t="s">
        <v>116</v>
      </c>
      <c r="F48" t="s">
        <v>131</v>
      </c>
    </row>
    <row r="49" spans="1:2" x14ac:dyDescent="0.25">
      <c r="A49" t="s">
        <v>203</v>
      </c>
      <c r="B49" t="s">
        <v>204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FD44-E90F-45A1-A82B-A99854FA6384}">
  <sheetPr codeName="Plan32"/>
  <dimension ref="A1:DZ61"/>
  <sheetViews>
    <sheetView showGridLines="0" zoomScaleNormal="100" workbookViewId="0">
      <pane xSplit="3" ySplit="4" topLeftCell="BW5" activePane="bottomRight" state="frozen"/>
      <selection activeCell="B5" sqref="B5"/>
      <selection pane="topRight" activeCell="B5" sqref="B5"/>
      <selection pane="bottomLeft" activeCell="B5" sqref="B5"/>
      <selection pane="bottomRight" activeCell="CB5" sqref="CB5"/>
    </sheetView>
  </sheetViews>
  <sheetFormatPr defaultRowHeight="15" x14ac:dyDescent="0.25"/>
  <cols>
    <col min="1" max="1" width="8.5703125" customWidth="1"/>
    <col min="2" max="2" width="21" bestFit="1" customWidth="1"/>
    <col min="3" max="3" width="15.7109375" bestFit="1" customWidth="1"/>
    <col min="4" max="4" width="8.5703125" customWidth="1"/>
    <col min="5" max="5" width="7.140625" customWidth="1"/>
    <col min="6" max="6" width="8.5703125" customWidth="1"/>
    <col min="7" max="7" width="9.140625" customWidth="1"/>
    <col min="8" max="8" width="7.7109375" customWidth="1"/>
    <col min="9" max="10" width="7.140625" customWidth="1"/>
    <col min="11" max="11" width="9.140625" customWidth="1"/>
    <col min="12" max="12" width="7.7109375" customWidth="1"/>
    <col min="13" max="14" width="7.140625" customWidth="1"/>
    <col min="15" max="15" width="9.140625" customWidth="1"/>
    <col min="16" max="16" width="7.7109375" customWidth="1"/>
    <col min="17" max="18" width="7.140625" customWidth="1"/>
    <col min="19" max="19" width="9.140625" customWidth="1"/>
    <col min="20" max="20" width="8.5703125" customWidth="1"/>
    <col min="21" max="22" width="7.140625" customWidth="1"/>
    <col min="23" max="23" width="9.140625" customWidth="1"/>
    <col min="24" max="24" width="7.7109375" customWidth="1"/>
    <col min="25" max="26" width="7.140625" customWidth="1"/>
    <col min="27" max="27" width="9.140625" customWidth="1"/>
    <col min="28" max="28" width="7.7109375" customWidth="1"/>
    <col min="29" max="30" width="7.140625" customWidth="1"/>
    <col min="31" max="31" width="9.140625" customWidth="1"/>
    <col min="32" max="32" width="7.7109375" customWidth="1"/>
    <col min="33" max="34" width="7.140625" customWidth="1"/>
    <col min="35" max="35" width="9.140625" customWidth="1"/>
    <col min="36" max="36" width="7.7109375" customWidth="1"/>
    <col min="37" max="38" width="7.140625" customWidth="1"/>
    <col min="39" max="39" width="9.140625" customWidth="1"/>
    <col min="40" max="40" width="8.5703125" bestFit="1" customWidth="1"/>
    <col min="41" max="41" width="7.140625" bestFit="1" customWidth="1"/>
    <col min="42" max="42" width="7.140625" customWidth="1"/>
    <col min="44" max="44" width="7.7109375" bestFit="1" customWidth="1"/>
    <col min="45" max="45" width="7.140625" bestFit="1" customWidth="1"/>
    <col min="46" max="46" width="7.140625" customWidth="1"/>
    <col min="48" max="48" width="8.5703125" bestFit="1" customWidth="1"/>
    <col min="49" max="49" width="7.140625" bestFit="1" customWidth="1"/>
    <col min="50" max="50" width="7.140625" customWidth="1"/>
    <col min="52" max="60" width="9.140625" customWidth="1"/>
    <col min="61" max="61" width="7.42578125" customWidth="1"/>
    <col min="62" max="65" width="9.140625" customWidth="1"/>
    <col min="66" max="66" width="12.28515625" bestFit="1" customWidth="1"/>
    <col min="67" max="72" width="9.140625" customWidth="1"/>
    <col min="73" max="73" width="15.28515625" customWidth="1"/>
    <col min="74" max="75" width="9.140625" customWidth="1"/>
    <col min="76" max="76" width="11.42578125" bestFit="1" customWidth="1"/>
    <col min="77" max="78" width="9.140625" customWidth="1"/>
    <col min="79" max="79" width="14.42578125" customWidth="1"/>
    <col min="80" max="80" width="11.7109375" customWidth="1"/>
    <col min="81" max="81" width="13.5703125" bestFit="1" customWidth="1"/>
    <col min="82" max="85" width="12.42578125" bestFit="1" customWidth="1"/>
    <col min="86" max="90" width="9.140625" style="27" customWidth="1"/>
    <col min="91" max="125" width="9.140625" customWidth="1"/>
    <col min="126" max="126" width="7.7109375" customWidth="1"/>
    <col min="127" max="127" width="3.5703125" customWidth="1"/>
  </cols>
  <sheetData>
    <row r="1" spans="1:130" ht="15.75" thickBot="1" x14ac:dyDescent="0.3">
      <c r="A1" s="21">
        <v>2021</v>
      </c>
      <c r="B1" s="1"/>
      <c r="C1" s="1"/>
      <c r="D1" s="6"/>
      <c r="E1" s="58" t="s">
        <v>101</v>
      </c>
      <c r="F1" s="8"/>
      <c r="G1" s="7"/>
      <c r="H1" s="6"/>
      <c r="I1" s="58" t="s">
        <v>101</v>
      </c>
      <c r="J1" s="8"/>
      <c r="K1" s="7"/>
      <c r="L1" s="6"/>
      <c r="M1" s="58" t="s">
        <v>101</v>
      </c>
      <c r="N1" s="8"/>
      <c r="O1" s="7"/>
      <c r="P1" s="6"/>
      <c r="Q1" s="58" t="s">
        <v>101</v>
      </c>
      <c r="R1" s="8"/>
      <c r="S1" s="7"/>
      <c r="T1" s="6"/>
      <c r="U1" s="58" t="s">
        <v>101</v>
      </c>
      <c r="V1" s="8"/>
      <c r="W1" s="7"/>
      <c r="X1" s="6"/>
      <c r="Y1" s="58" t="s">
        <v>101</v>
      </c>
      <c r="Z1" s="8"/>
      <c r="AA1" s="7"/>
      <c r="AB1" s="6"/>
      <c r="AC1" s="58" t="s">
        <v>101</v>
      </c>
      <c r="AD1" s="8"/>
      <c r="AE1" s="7"/>
      <c r="AF1" s="6"/>
      <c r="AG1" s="58" t="s">
        <v>101</v>
      </c>
      <c r="AH1" s="8"/>
      <c r="AI1" s="7"/>
      <c r="AJ1" s="6"/>
      <c r="AK1" s="58" t="s">
        <v>101</v>
      </c>
      <c r="AL1" s="8"/>
      <c r="AM1" s="7"/>
      <c r="AN1" s="6"/>
      <c r="AO1" s="58" t="str">
        <f>IF(COUNT('SIMULAÇÃO 11 e 12'!C3:C47)=0,"","OK")</f>
        <v>OK</v>
      </c>
      <c r="AP1" s="8"/>
      <c r="AQ1" s="7"/>
      <c r="AR1" s="6"/>
      <c r="AS1" s="58" t="str">
        <f>IF(COUNT('SIMULAÇÃO 11 e 12'!E3:E47)=0,"","OK")</f>
        <v>OK</v>
      </c>
      <c r="AT1" s="8"/>
      <c r="AU1" s="7"/>
      <c r="AV1" s="6"/>
      <c r="AW1" s="58" t="str">
        <f>IF(COUNT('SIMULAÇÃO 11 e 12'!G3:G46)=0,"","OK")</f>
        <v>OK</v>
      </c>
      <c r="AX1" s="8"/>
      <c r="AY1" s="7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 t="b">
        <f>AND(BJ28=BW28,$BJ$3="",BJ28&lt;&gt;BK28)</f>
        <v>0</v>
      </c>
      <c r="BK1" s="59" t="b">
        <f>AND(BK3="",BK28=BW28,BK28&lt;BI28)</f>
        <v>0</v>
      </c>
      <c r="BL1" s="59"/>
      <c r="BM1" s="59"/>
      <c r="BN1" s="59"/>
      <c r="BO1" s="59"/>
      <c r="BP1" s="59">
        <f>BN35-BO35-BP35</f>
        <v>455</v>
      </c>
      <c r="BQ1" s="59"/>
      <c r="BR1" s="59"/>
      <c r="BS1" s="97">
        <f>COUNTIF(AZ3:BK3,"ok")</f>
        <v>12</v>
      </c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X1" s="27"/>
      <c r="DY1" s="27"/>
      <c r="DZ1" s="27"/>
    </row>
    <row r="2" spans="1:130" ht="15.75" thickTop="1" x14ac:dyDescent="0.25">
      <c r="A2" s="27"/>
      <c r="B2" s="1"/>
      <c r="C2" s="1"/>
      <c r="D2" s="368" t="s">
        <v>100</v>
      </c>
      <c r="E2" s="369"/>
      <c r="F2" s="370"/>
      <c r="G2" s="371"/>
      <c r="H2" s="368" t="s">
        <v>99</v>
      </c>
      <c r="I2" s="369"/>
      <c r="J2" s="370"/>
      <c r="K2" s="371"/>
      <c r="L2" s="368" t="s">
        <v>98</v>
      </c>
      <c r="M2" s="369"/>
      <c r="N2" s="370"/>
      <c r="O2" s="371"/>
      <c r="P2" s="368" t="s">
        <v>97</v>
      </c>
      <c r="Q2" s="369"/>
      <c r="R2" s="370"/>
      <c r="S2" s="371"/>
      <c r="T2" s="368" t="s">
        <v>96</v>
      </c>
      <c r="U2" s="369"/>
      <c r="V2" s="370"/>
      <c r="W2" s="371"/>
      <c r="X2" s="376" t="s">
        <v>273</v>
      </c>
      <c r="Y2" s="377"/>
      <c r="Z2" s="377"/>
      <c r="AA2" s="378"/>
      <c r="AB2" s="376" t="s">
        <v>274</v>
      </c>
      <c r="AC2" s="377"/>
      <c r="AD2" s="377"/>
      <c r="AE2" s="378"/>
      <c r="AF2" s="376" t="s">
        <v>275</v>
      </c>
      <c r="AG2" s="377"/>
      <c r="AH2" s="377"/>
      <c r="AI2" s="378"/>
      <c r="AJ2" s="375" t="s">
        <v>276</v>
      </c>
      <c r="AK2" s="369"/>
      <c r="AL2" s="370"/>
      <c r="AM2" s="371"/>
      <c r="AN2" s="368" t="s">
        <v>95</v>
      </c>
      <c r="AO2" s="369"/>
      <c r="AP2" s="370"/>
      <c r="AQ2" s="371"/>
      <c r="AR2" s="368" t="s">
        <v>4</v>
      </c>
      <c r="AS2" s="369"/>
      <c r="AT2" s="370"/>
      <c r="AU2" s="371"/>
      <c r="AV2" s="368" t="s">
        <v>5</v>
      </c>
      <c r="AW2" s="369"/>
      <c r="AX2" s="370"/>
      <c r="AY2" s="371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</row>
    <row r="3" spans="1:130" ht="15.75" thickBot="1" x14ac:dyDescent="0.3">
      <c r="A3" s="27"/>
      <c r="B3" s="1"/>
      <c r="C3" s="1"/>
      <c r="D3" s="372"/>
      <c r="E3" s="373"/>
      <c r="F3" s="373"/>
      <c r="G3" s="374"/>
      <c r="H3" s="372"/>
      <c r="I3" s="373"/>
      <c r="J3" s="373"/>
      <c r="K3" s="374"/>
      <c r="L3" s="372"/>
      <c r="M3" s="373"/>
      <c r="N3" s="373"/>
      <c r="O3" s="374"/>
      <c r="P3" s="372"/>
      <c r="Q3" s="373"/>
      <c r="R3" s="373"/>
      <c r="S3" s="374"/>
      <c r="T3" s="372"/>
      <c r="U3" s="373"/>
      <c r="V3" s="373"/>
      <c r="W3" s="374"/>
      <c r="X3" s="379"/>
      <c r="Y3" s="380"/>
      <c r="Z3" s="380"/>
      <c r="AA3" s="381"/>
      <c r="AB3" s="379"/>
      <c r="AC3" s="380"/>
      <c r="AD3" s="380"/>
      <c r="AE3" s="381"/>
      <c r="AF3" s="379"/>
      <c r="AG3" s="380"/>
      <c r="AH3" s="380"/>
      <c r="AI3" s="381"/>
      <c r="AJ3" s="372"/>
      <c r="AK3" s="373"/>
      <c r="AL3" s="373"/>
      <c r="AM3" s="374"/>
      <c r="AN3" s="372"/>
      <c r="AO3" s="373"/>
      <c r="AP3" s="373"/>
      <c r="AQ3" s="374"/>
      <c r="AR3" s="372"/>
      <c r="AS3" s="373"/>
      <c r="AT3" s="373"/>
      <c r="AU3" s="374"/>
      <c r="AV3" s="372"/>
      <c r="AW3" s="373"/>
      <c r="AX3" s="373"/>
      <c r="AY3" s="374"/>
      <c r="AZ3" s="63" t="s">
        <v>102</v>
      </c>
      <c r="BA3" s="63" t="s">
        <v>102</v>
      </c>
      <c r="BB3" s="63" t="s">
        <v>102</v>
      </c>
      <c r="BC3" s="63" t="s">
        <v>102</v>
      </c>
      <c r="BD3" s="63" t="s">
        <v>102</v>
      </c>
      <c r="BE3" s="63" t="s">
        <v>102</v>
      </c>
      <c r="BF3" s="63" t="s">
        <v>102</v>
      </c>
      <c r="BG3" s="63" t="s">
        <v>102</v>
      </c>
      <c r="BH3" s="63" t="s">
        <v>102</v>
      </c>
      <c r="BI3" s="63" t="str">
        <f>IF(COUNT('SIMULAÇÃO 11 e 12'!C3:C47)=0,"","OK")</f>
        <v>OK</v>
      </c>
      <c r="BJ3" s="63" t="str">
        <f>IF(COUNT('SIMULAÇÃO 11 e 12'!E3:E47)=0,"","OK")</f>
        <v>OK</v>
      </c>
      <c r="BK3" s="63" t="str">
        <f>IF(COUNT('SIMULAÇÃO 11 e 12'!G3:G46)=0,"","OK")</f>
        <v>OK</v>
      </c>
      <c r="BL3" s="61"/>
      <c r="BM3" s="101"/>
      <c r="BN3" s="96"/>
      <c r="BO3" s="96"/>
      <c r="BP3" s="96"/>
      <c r="BQ3" s="96"/>
      <c r="BR3" s="96"/>
      <c r="BS3" s="61"/>
      <c r="BT3" s="46"/>
      <c r="BU3" s="61"/>
      <c r="BV3" s="61"/>
      <c r="BW3" s="61"/>
      <c r="BX3" s="96"/>
      <c r="BY3" s="101"/>
      <c r="BZ3" s="101"/>
      <c r="CA3" s="101"/>
      <c r="CB3" s="61"/>
      <c r="CC3" s="96"/>
      <c r="CD3" s="96"/>
      <c r="CE3" s="96"/>
      <c r="CF3" s="101"/>
      <c r="CG3" s="101"/>
    </row>
    <row r="4" spans="1:130" ht="60.75" thickBot="1" x14ac:dyDescent="0.3">
      <c r="A4" s="28"/>
      <c r="B4" s="9" t="s">
        <v>1</v>
      </c>
      <c r="C4" s="2" t="s">
        <v>3</v>
      </c>
      <c r="D4" s="3" t="s">
        <v>2</v>
      </c>
      <c r="E4" s="4" t="s">
        <v>0</v>
      </c>
      <c r="F4" s="10" t="s">
        <v>8</v>
      </c>
      <c r="G4" s="5" t="s">
        <v>9</v>
      </c>
      <c r="H4" s="3" t="s">
        <v>2</v>
      </c>
      <c r="I4" s="4" t="s">
        <v>0</v>
      </c>
      <c r="J4" s="10" t="s">
        <v>8</v>
      </c>
      <c r="K4" s="5" t="s">
        <v>9</v>
      </c>
      <c r="L4" s="3" t="s">
        <v>2</v>
      </c>
      <c r="M4" s="4" t="s">
        <v>0</v>
      </c>
      <c r="N4" s="10" t="s">
        <v>8</v>
      </c>
      <c r="O4" s="5" t="s">
        <v>9</v>
      </c>
      <c r="P4" s="3" t="s">
        <v>2</v>
      </c>
      <c r="Q4" s="4" t="s">
        <v>0</v>
      </c>
      <c r="R4" s="10" t="s">
        <v>8</v>
      </c>
      <c r="S4" s="5" t="s">
        <v>9</v>
      </c>
      <c r="T4" s="3" t="s">
        <v>2</v>
      </c>
      <c r="U4" s="4" t="s">
        <v>0</v>
      </c>
      <c r="V4" s="10" t="s">
        <v>8</v>
      </c>
      <c r="W4" s="5" t="s">
        <v>9</v>
      </c>
      <c r="X4" s="3" t="s">
        <v>2</v>
      </c>
      <c r="Y4" s="4" t="s">
        <v>0</v>
      </c>
      <c r="Z4" s="10" t="s">
        <v>8</v>
      </c>
      <c r="AA4" s="5" t="s">
        <v>9</v>
      </c>
      <c r="AB4" s="3" t="s">
        <v>2</v>
      </c>
      <c r="AC4" s="4" t="s">
        <v>0</v>
      </c>
      <c r="AD4" s="10" t="s">
        <v>8</v>
      </c>
      <c r="AE4" s="5" t="s">
        <v>9</v>
      </c>
      <c r="AF4" s="3" t="s">
        <v>2</v>
      </c>
      <c r="AG4" s="4" t="s">
        <v>0</v>
      </c>
      <c r="AH4" s="10" t="s">
        <v>8</v>
      </c>
      <c r="AI4" s="5" t="s">
        <v>9</v>
      </c>
      <c r="AJ4" s="3" t="s">
        <v>2</v>
      </c>
      <c r="AK4" s="4" t="s">
        <v>0</v>
      </c>
      <c r="AL4" s="10" t="s">
        <v>8</v>
      </c>
      <c r="AM4" s="5" t="s">
        <v>9</v>
      </c>
      <c r="AN4" s="3" t="s">
        <v>2</v>
      </c>
      <c r="AO4" s="4" t="s">
        <v>0</v>
      </c>
      <c r="AP4" s="10" t="s">
        <v>8</v>
      </c>
      <c r="AQ4" s="5" t="s">
        <v>9</v>
      </c>
      <c r="AR4" s="3" t="s">
        <v>2</v>
      </c>
      <c r="AS4" s="4" t="s">
        <v>0</v>
      </c>
      <c r="AT4" s="10" t="s">
        <v>8</v>
      </c>
      <c r="AU4" s="5" t="s">
        <v>9</v>
      </c>
      <c r="AV4" s="3" t="s">
        <v>2</v>
      </c>
      <c r="AW4" s="4" t="s">
        <v>0</v>
      </c>
      <c r="AX4" s="10" t="s">
        <v>8</v>
      </c>
      <c r="AY4" s="5" t="s">
        <v>9</v>
      </c>
      <c r="AZ4" s="62">
        <v>1</v>
      </c>
      <c r="BA4" s="62">
        <v>2</v>
      </c>
      <c r="BB4" s="62">
        <v>3</v>
      </c>
      <c r="BC4" s="62">
        <v>4</v>
      </c>
      <c r="BD4" s="62">
        <v>5</v>
      </c>
      <c r="BE4" s="62">
        <v>6</v>
      </c>
      <c r="BF4" s="62">
        <v>7</v>
      </c>
      <c r="BG4" s="62">
        <v>8</v>
      </c>
      <c r="BH4" s="62">
        <v>9</v>
      </c>
      <c r="BI4" s="57">
        <v>10</v>
      </c>
      <c r="BJ4" s="57">
        <v>11</v>
      </c>
      <c r="BK4" s="57">
        <v>12</v>
      </c>
      <c r="BL4" s="57" t="s">
        <v>103</v>
      </c>
      <c r="BM4" s="99" t="s">
        <v>250</v>
      </c>
      <c r="BN4" s="99" t="s">
        <v>243</v>
      </c>
      <c r="BO4" s="99" t="s">
        <v>239</v>
      </c>
      <c r="BP4" s="99" t="s">
        <v>240</v>
      </c>
      <c r="BQ4" s="99" t="s">
        <v>241</v>
      </c>
      <c r="BR4" s="99" t="s">
        <v>242</v>
      </c>
      <c r="BS4" s="57" t="s">
        <v>104</v>
      </c>
      <c r="BT4" s="57" t="s">
        <v>105</v>
      </c>
      <c r="BU4" s="57" t="s">
        <v>106</v>
      </c>
      <c r="BV4" s="392" t="s">
        <v>858</v>
      </c>
      <c r="BW4" s="392" t="s">
        <v>860</v>
      </c>
      <c r="BX4" s="392" t="s">
        <v>862</v>
      </c>
      <c r="BY4" s="362" t="s">
        <v>859</v>
      </c>
      <c r="BZ4" s="362" t="s">
        <v>861</v>
      </c>
      <c r="CA4" s="362" t="s">
        <v>863</v>
      </c>
      <c r="CB4" s="57" t="s">
        <v>244</v>
      </c>
      <c r="CC4" s="57" t="s">
        <v>245</v>
      </c>
      <c r="CD4" s="395" t="s">
        <v>868</v>
      </c>
      <c r="CE4" s="395" t="s">
        <v>869</v>
      </c>
      <c r="CF4" s="395" t="s">
        <v>870</v>
      </c>
      <c r="CG4" s="395" t="s">
        <v>871</v>
      </c>
      <c r="CH4" s="57" t="s">
        <v>94</v>
      </c>
      <c r="CI4" s="57" t="s">
        <v>93</v>
      </c>
      <c r="CJ4" s="57" t="s">
        <v>92</v>
      </c>
      <c r="CK4" s="57" t="s">
        <v>91</v>
      </c>
      <c r="CL4" s="57" t="s">
        <v>90</v>
      </c>
      <c r="CM4" s="57" t="s">
        <v>89</v>
      </c>
      <c r="CN4" s="57" t="s">
        <v>88</v>
      </c>
      <c r="CO4" s="57" t="s">
        <v>87</v>
      </c>
      <c r="CP4" s="57" t="s">
        <v>86</v>
      </c>
      <c r="CQ4" s="57" t="s">
        <v>85</v>
      </c>
      <c r="CR4" s="57" t="s">
        <v>84</v>
      </c>
      <c r="CS4" s="57" t="s">
        <v>83</v>
      </c>
      <c r="CT4" s="57" t="s">
        <v>82</v>
      </c>
      <c r="CU4" s="57" t="s">
        <v>81</v>
      </c>
      <c r="CV4" s="57" t="s">
        <v>80</v>
      </c>
      <c r="CW4" s="57" t="s">
        <v>79</v>
      </c>
      <c r="CX4" s="57" t="s">
        <v>78</v>
      </c>
      <c r="CY4" s="57" t="s">
        <v>77</v>
      </c>
      <c r="CZ4" s="57" t="s">
        <v>76</v>
      </c>
      <c r="DA4" s="57" t="s">
        <v>75</v>
      </c>
      <c r="DB4" s="57" t="s">
        <v>74</v>
      </c>
      <c r="DC4" s="57" t="s">
        <v>73</v>
      </c>
      <c r="DD4" s="57" t="s">
        <v>72</v>
      </c>
      <c r="DE4" s="57" t="s">
        <v>71</v>
      </c>
      <c r="DF4" s="57" t="s">
        <v>70</v>
      </c>
      <c r="DG4" s="57" t="s">
        <v>69</v>
      </c>
      <c r="DH4" s="57" t="s">
        <v>68</v>
      </c>
      <c r="DI4" s="57" t="s">
        <v>67</v>
      </c>
      <c r="DJ4" s="57" t="s">
        <v>66</v>
      </c>
      <c r="DK4" s="57" t="s">
        <v>65</v>
      </c>
      <c r="DL4" s="57" t="s">
        <v>64</v>
      </c>
      <c r="DM4" s="57" t="s">
        <v>63</v>
      </c>
      <c r="DN4" s="57" t="s">
        <v>62</v>
      </c>
      <c r="DO4" s="57" t="s">
        <v>61</v>
      </c>
      <c r="DP4" s="57" t="s">
        <v>60</v>
      </c>
      <c r="DQ4" s="57" t="s">
        <v>59</v>
      </c>
      <c r="DR4" s="57" t="s">
        <v>58</v>
      </c>
      <c r="DS4" s="57" t="s">
        <v>57</v>
      </c>
      <c r="DT4" s="57" t="s">
        <v>56</v>
      </c>
      <c r="DU4" s="57" t="s">
        <v>55</v>
      </c>
      <c r="DV4" s="57" t="s">
        <v>54</v>
      </c>
    </row>
    <row r="5" spans="1:130" ht="15.75" thickBot="1" x14ac:dyDescent="0.3">
      <c r="A5" s="52">
        <v>1</v>
      </c>
      <c r="B5" s="51" t="s">
        <v>257</v>
      </c>
      <c r="C5" s="56">
        <v>0</v>
      </c>
      <c r="D5" s="156">
        <v>29</v>
      </c>
      <c r="E5" s="154">
        <v>12</v>
      </c>
      <c r="F5" s="155"/>
      <c r="G5" s="283"/>
      <c r="H5" s="156"/>
      <c r="I5" s="154">
        <v>0</v>
      </c>
      <c r="J5" s="155"/>
      <c r="K5" s="283">
        <v>-10</v>
      </c>
      <c r="L5" s="156"/>
      <c r="M5" s="154">
        <v>0</v>
      </c>
      <c r="N5" s="155"/>
      <c r="O5" s="14">
        <v>-10</v>
      </c>
      <c r="P5" s="156"/>
      <c r="Q5" s="154">
        <v>0</v>
      </c>
      <c r="R5" s="155"/>
      <c r="S5" s="14">
        <v>-10</v>
      </c>
      <c r="T5" s="156"/>
      <c r="U5" s="154">
        <v>0</v>
      </c>
      <c r="V5" s="155"/>
      <c r="W5" s="283"/>
      <c r="X5" s="156"/>
      <c r="Y5" s="154">
        <v>0</v>
      </c>
      <c r="Z5" s="155"/>
      <c r="AA5" s="283"/>
      <c r="AB5" s="156"/>
      <c r="AC5" s="154">
        <v>0</v>
      </c>
      <c r="AD5" s="155"/>
      <c r="AE5" s="283"/>
      <c r="AF5" s="156"/>
      <c r="AG5" s="154">
        <v>0</v>
      </c>
      <c r="AH5" s="155"/>
      <c r="AI5" s="14">
        <v>-10</v>
      </c>
      <c r="AJ5" s="156"/>
      <c r="AK5" s="154">
        <v>0</v>
      </c>
      <c r="AL5" s="155"/>
      <c r="AM5" s="14">
        <v>-10</v>
      </c>
      <c r="AN5" s="156">
        <f>VLOOKUP($B5,'SIMULAÇÃO 11 e 12'!$B$2:$H$50,2,FALSE)</f>
        <v>0</v>
      </c>
      <c r="AO5" s="154">
        <f>IF(AN5=0,0,IF(AN5="", 0,VLOOKUP(AN5,'Posição x Pontos'!$H$1:$I$47,2,FALSE)))</f>
        <v>0</v>
      </c>
      <c r="AP5" s="155">
        <f>VLOOKUP($B5,'SIMULAÇÃO 11 e 12'!$B$2:$H$50,3,FALSE)</f>
        <v>0</v>
      </c>
      <c r="AQ5" s="14"/>
      <c r="AR5" s="156">
        <f>VLOOKUP($B5,'SIMULAÇÃO 11 e 12'!$B$2:$H$50,4,FALSE)</f>
        <v>0</v>
      </c>
      <c r="AS5" s="154">
        <f>IF(AR5=0,0,IF(AR5="", 0,VLOOKUP(AR5,'Posição x Pontos'!$H$1:$I$47,2,FALSE)))</f>
        <v>0</v>
      </c>
      <c r="AT5" s="155">
        <f>VLOOKUP($B5,'SIMULAÇÃO 11 e 12'!$B$2:$H$50,5,FALSE)</f>
        <v>0</v>
      </c>
      <c r="AU5" s="14"/>
      <c r="AV5" s="156">
        <f>VLOOKUP($B5,'SIMULAÇÃO 11 e 12'!$B$2:$H$50,6,FALSE)</f>
        <v>0</v>
      </c>
      <c r="AW5" s="154">
        <f>IF(AV5=0,0,IF(AV5="", 0,VLOOKUP(AV5,'Posição x Pontos'!$H$1:$I$47,2,FALSE)))</f>
        <v>0</v>
      </c>
      <c r="AX5" s="155">
        <f>VLOOKUP($B5,'SIMULAÇÃO 11 e 12'!$B$2:$H$50,7,FALSE)</f>
        <v>0</v>
      </c>
      <c r="AY5" s="14"/>
      <c r="AZ5" s="60">
        <f t="shared" ref="AZ5:BK5" si="0">LARGE(Um,AZ$4)</f>
        <v>12</v>
      </c>
      <c r="BA5" s="60">
        <f t="shared" si="0"/>
        <v>0</v>
      </c>
      <c r="BB5" s="60">
        <f t="shared" si="0"/>
        <v>0</v>
      </c>
      <c r="BC5" s="60">
        <f t="shared" si="0"/>
        <v>0</v>
      </c>
      <c r="BD5" s="60">
        <f t="shared" si="0"/>
        <v>0</v>
      </c>
      <c r="BE5" s="60">
        <f t="shared" si="0"/>
        <v>0</v>
      </c>
      <c r="BF5" s="60">
        <f t="shared" si="0"/>
        <v>0</v>
      </c>
      <c r="BG5" s="60">
        <f t="shared" si="0"/>
        <v>0</v>
      </c>
      <c r="BH5" s="60">
        <f t="shared" si="0"/>
        <v>0</v>
      </c>
      <c r="BI5" s="60">
        <f t="shared" si="0"/>
        <v>0</v>
      </c>
      <c r="BJ5" s="60">
        <f t="shared" si="0"/>
        <v>0</v>
      </c>
      <c r="BK5" s="60">
        <f t="shared" si="0"/>
        <v>0</v>
      </c>
      <c r="BL5" s="60">
        <f t="shared" ref="BL5:BL49" si="1">IF(BU5=0,SUMIF($AZ$3:$BK$3,"ok",AZ5:BK5),IF(AND($BK$3="",BK5=BW5,BK5&lt;BI5),SUMIF($AZ$3:$BK$3,"ok",AZ5:BK5)-BI5+BK5,SUMIF($AZ$3:$BK$3,"ok",AZ5:BK5)))</f>
        <v>12</v>
      </c>
      <c r="BM5" s="60">
        <f t="shared" ref="BM5:BM37" si="2">SUM(G5,K5,O5,S5,W5,AA5,AE5,AI5,AM5,AQ5,AU5,AY5)</f>
        <v>-50</v>
      </c>
      <c r="BN5" s="60">
        <f t="shared" ref="BN5:BN37" si="3">SUMIF($AZ$3:$BK$3,"ok",AZ5:BK5)+BM5</f>
        <v>-38</v>
      </c>
      <c r="BO5" s="60">
        <f>INDEX(AZ5:BK5,0,$BS$1-1)</f>
        <v>0</v>
      </c>
      <c r="BP5" s="60">
        <f>INDEX(AZ5:BK5,0,$BS$1)</f>
        <v>0</v>
      </c>
      <c r="BQ5" s="60">
        <f t="shared" ref="BQ5:BQ14" si="4">BN5-BO5-BP5+BS5</f>
        <v>-38</v>
      </c>
      <c r="BR5" s="98">
        <f t="shared" ref="BR5:BR49" si="5">IF(AND(BU5&lt;&gt;0,CB5&lt;&gt;1000),BQ5+BW5-CC5,BQ5)+CH5/10+CI5/100+CJ5/1000+CK5/10000+CL5/100000+CM5/1000000+CN5/10000000000+CO5/100000000000+CP5/1000000000000+CQ5/10000000000000+CR5/100000000000000+CS5/1000000000000000+CT5/10000000000000000+CU5/100000000000000000+CV5/1000000000000000000+CW5/10000000000000000000+CX5/100000000000000000000+CY5/1E+21+CZ5/1E+22+DA5/1E+23</f>
        <v>-38</v>
      </c>
      <c r="BS5" s="60">
        <f>SUM(UmBonus)</f>
        <v>0</v>
      </c>
      <c r="BT5" s="93">
        <f t="shared" ref="BT5:BT49" si="6">BL5+BS5+CH5/10+CI5/100+CJ5/1000+CK5/10000+CL5/100000+CM5/1000000+CN5/10000000000</f>
        <v>12</v>
      </c>
      <c r="BU5" s="60">
        <f t="shared" ref="BU5:BU20" si="7">COUNTIF(G5:AY5,"SIM")</f>
        <v>0</v>
      </c>
      <c r="BV5" s="393">
        <f t="shared" ref="BV5:BV20" si="8">IF(BU5=0,0,MATCH("SIM",D5:AY5,0))</f>
        <v>0</v>
      </c>
      <c r="BW5" s="393">
        <f t="shared" ref="BW5:BW49" si="9">IF(BU5=0,1000,INDEX(D5:AY5,0,BV5-2))</f>
        <v>1000</v>
      </c>
      <c r="BX5" s="393">
        <f t="shared" ref="BX5:BX49" si="10">IF(BW5=1000,0,MATCH($BW5,$AZ5:$BK5,0))</f>
        <v>0</v>
      </c>
      <c r="BY5" s="363">
        <f>IF(BU5=0,0,MATCH("SIM",D5:AY5,1))</f>
        <v>0</v>
      </c>
      <c r="BZ5" s="363">
        <f>IF(BU5=0,1000,INDEX(D5:AY5,0,BY5-2))</f>
        <v>1000</v>
      </c>
      <c r="CA5" s="363">
        <f>IF(BZ5=1000,0,MATCH($BZ5,$AZ5:$BK5,0))</f>
        <v>0</v>
      </c>
      <c r="CB5" s="60">
        <f>IF(CD5,IF(CE5,1000,IF(CF5,$BS$1-2,$BS$1-3)),IF(CE5,IF(CF5,$BS$1-2,$BS$1-3)))</f>
        <v>1000</v>
      </c>
      <c r="CC5" s="60">
        <f t="shared" ref="CC5:CC49" si="11">IF(CB5=1000,0,INDEX(AZ5:BK5,0,CB5))</f>
        <v>0</v>
      </c>
      <c r="CD5" s="396" t="b">
        <f>AND(BX5&lt;&gt;$BS$1,CA5&lt;&gt;$BS$1)</f>
        <v>1</v>
      </c>
      <c r="CE5" s="396" t="b">
        <f>AND(BX5&lt;&gt;$BS$1-1,CA5&lt;&gt;$BS$1-1)</f>
        <v>1</v>
      </c>
      <c r="CF5" s="396" t="b">
        <f>AND(BX5&lt;&gt;$BS$1-2,CA5&lt;&gt;$BS$1-2)</f>
        <v>1</v>
      </c>
      <c r="CG5" s="396" t="b">
        <f>AND(BX5&lt;&gt;$BS$1-3,CA5&lt;&gt;$BS$1-3)</f>
        <v>1</v>
      </c>
      <c r="CH5" s="48">
        <f>DCOUNTA(BD!$E$1:$I$1771,BD!$I$1,CRITERIOS!F43:G44)</f>
        <v>0</v>
      </c>
      <c r="CI5" s="48">
        <f>DCOUNTA(BD!$E$1:$I$1771,BD!$I$1,CRITERIOS!H43:I44)</f>
        <v>0</v>
      </c>
      <c r="CJ5" s="48">
        <f>DCOUNTA(BD!$E$1:$I$1771,BD!$I$1,CRITERIOS!J43:K44)</f>
        <v>0</v>
      </c>
      <c r="CK5" s="48">
        <f>DCOUNTA(BD!$E$1:$I$1771,BD!$I$1,CRITERIOS!L43:M44)</f>
        <v>0</v>
      </c>
      <c r="CL5" s="48">
        <f>DCOUNTA(BD!$E$1:$I$1771,BD!$I$1,CRITERIOS!N43:O44)</f>
        <v>0</v>
      </c>
      <c r="CM5" s="48">
        <f>DCOUNTA(BD!$E$1:$I$1771,BD!$I$1,CRITERIOS!P43:Q44)</f>
        <v>0</v>
      </c>
      <c r="CN5" s="48">
        <f>DCOUNTA(BD!$E$1:$I$1771,BD!$I$1,CRITERIOS!R43:S44)</f>
        <v>0</v>
      </c>
      <c r="CO5" s="48">
        <f>DCOUNTA(BD!$E$1:$I$1771,BD!$I$1,CRITERIOS!T43:U44)</f>
        <v>0</v>
      </c>
      <c r="CP5" s="48">
        <f>DCOUNTA(BD!$E$1:$I$1771,BD!$I$1,CRITERIOS!V43:W44)</f>
        <v>0</v>
      </c>
      <c r="CQ5" s="48">
        <f>DCOUNTA(BD!$E$1:$I$1771,BD!$I$1,CRITERIOS!X43:Y44)</f>
        <v>0</v>
      </c>
      <c r="CR5" s="48">
        <f>DCOUNTA(BD!$E$1:$I$1771,BD!$I$1,CRITERIOS!Z43:AA44)</f>
        <v>0</v>
      </c>
      <c r="CS5" s="48">
        <f>DCOUNTA(BD!$E$1:$I$1771,BD!$I$1,CRITERIOS!AB43:AC44)</f>
        <v>0</v>
      </c>
      <c r="CT5" s="48">
        <f>DCOUNTA(BD!$E$1:$I$1771,BD!$I$1,CRITERIOS!AD43:AE44)</f>
        <v>0</v>
      </c>
      <c r="CU5" s="48">
        <f>DCOUNTA(BD!$E$1:$I$1771,BD!$I$1,CRITERIOS!AF43:AG44)</f>
        <v>0</v>
      </c>
      <c r="CV5" s="48">
        <f>DCOUNTA(BD!$E$1:$I$1771,BD!$I$1,CRITERIOS!AH43:AI44)</f>
        <v>0</v>
      </c>
      <c r="CW5" s="48">
        <f>DCOUNTA(BD!$E$1:$I$1771,BD!$I$1,CRITERIOS!AJ43:AK44)</f>
        <v>0</v>
      </c>
      <c r="CX5" s="48">
        <f>DCOUNTA(BD!$E$1:$I$1771,BD!$I$1,CRITERIOS!AL43:AM44)</f>
        <v>0</v>
      </c>
      <c r="CY5" s="48">
        <f>DCOUNTA(BD!$E$1:$I$1771,BD!$I$1,CRITERIOS!AN43:AO44)</f>
        <v>0</v>
      </c>
      <c r="CZ5" s="48">
        <f>DCOUNTA(BD!$E$1:$I$1771,BD!$I$1,CRITERIOS!AP43:AQ44)</f>
        <v>0</v>
      </c>
      <c r="DA5" s="48">
        <f>DCOUNTA(BD!$E$1:$I$1771,BD!$I$1,CRITERIOS!AR43:AS44)</f>
        <v>0</v>
      </c>
      <c r="DB5" s="48">
        <f>DCOUNTA(BD!$E$1:$I$1771,BD!$I$1,CRITERIOS!AT43:AU44)</f>
        <v>0</v>
      </c>
      <c r="DC5" s="48">
        <f>DCOUNTA(BD!$E$1:$I$1771,BD!$I$1,CRITERIOS!AV43:AW44)</f>
        <v>0</v>
      </c>
      <c r="DD5" s="48">
        <f>DCOUNTA(BD!$E$1:$I$1771,BD!$I$1,CRITERIOS!AX43:AY44)</f>
        <v>0</v>
      </c>
      <c r="DE5" s="48">
        <f>DCOUNTA(BD!$E$1:$I$1771,BD!$I$1,CRITERIOS!AZ43:BA44)</f>
        <v>0</v>
      </c>
      <c r="DF5" s="48">
        <f>DCOUNTA(BD!$E$1:$I$1771,BD!$I$1,CRITERIOS!BB43:BC44)</f>
        <v>0</v>
      </c>
      <c r="DG5" s="48">
        <f>DCOUNTA(BD!$E$1:$I$1771,BD!$I$1,CRITERIOS!BD43:BE44)</f>
        <v>0</v>
      </c>
      <c r="DH5" s="48">
        <f>DCOUNTA(BD!$E$1:$I$1771,BD!$I$1,CRITERIOS!BF43:BG44)</f>
        <v>0</v>
      </c>
      <c r="DI5" s="48">
        <f>DCOUNTA(BD!$E$1:$I$1771,BD!$I$1,CRITERIOS!BH43:BI44)</f>
        <v>0</v>
      </c>
      <c r="DJ5" s="48">
        <f>DCOUNTA(BD!$E$1:$I$1771,BD!$I$1,CRITERIOS!BJ43:BK44)</f>
        <v>1</v>
      </c>
      <c r="DK5" s="48">
        <f>DCOUNTA(BD!$E$1:$I$1771,BD!$I$1,CRITERIOS!BL43:BM44)</f>
        <v>0</v>
      </c>
      <c r="DL5" s="48">
        <f>DCOUNTA(BD!$E$1:$I$1771,BD!$I$1,CRITERIOS!BN43:BO44)</f>
        <v>0</v>
      </c>
      <c r="DM5" s="48">
        <f>DCOUNTA(BD!$E$1:$I$1771,BD!$I$1,CRITERIOS!BP43:BQ44)</f>
        <v>0</v>
      </c>
      <c r="DN5" s="48">
        <f>DCOUNTA(BD!$E$1:$I$1771,BD!$I$1,CRITERIOS!BR43:BS44)</f>
        <v>0</v>
      </c>
      <c r="DO5" s="48">
        <f>DCOUNTA(BD!$E$1:$I$1771,BD!$I$1,CRITERIOS!BT43:BU44)</f>
        <v>0</v>
      </c>
      <c r="DP5" s="48">
        <f>DCOUNTA(BD!$E$1:$I$1771,BD!$I$1,CRITERIOS!BV43:BW44)</f>
        <v>0</v>
      </c>
      <c r="DQ5" s="48">
        <f>DCOUNTA(BD!$E$1:$I$1771,BD!$I$1,CRITERIOS!BX43:BY44)</f>
        <v>0</v>
      </c>
      <c r="DR5" s="48">
        <f>DCOUNTA(BD!$E$1:$I$1771,BD!$I$1,CRITERIOS!BZ43:CA44)</f>
        <v>0</v>
      </c>
      <c r="DS5" s="48">
        <f>DCOUNTA(BD!$E$1:$I$1771,BD!$I$1,CRITERIOS!CB43:CC44)</f>
        <v>0</v>
      </c>
      <c r="DT5" s="48">
        <f>DCOUNTA(BD!$E$1:$I$1771,BD!$I$1,CRITERIOS!CD43:CE44)</f>
        <v>0</v>
      </c>
      <c r="DU5" s="48">
        <f>DCOUNTA(BD!$E$1:$I$1771,BD!$I$1,CRITERIOS!CF43:CG44)</f>
        <v>0</v>
      </c>
      <c r="DV5" s="48">
        <f>DCOUNTA(BD!$E$1:$I$1771,BD!$I$1,CRITERIOS!CH43:CI44)</f>
        <v>0</v>
      </c>
      <c r="DW5" s="54"/>
      <c r="DX5" s="54"/>
      <c r="DY5" s="54"/>
      <c r="DZ5" s="54"/>
    </row>
    <row r="6" spans="1:130" ht="15.75" thickBot="1" x14ac:dyDescent="0.3">
      <c r="A6" s="52">
        <v>2</v>
      </c>
      <c r="B6" s="51" t="s">
        <v>277</v>
      </c>
      <c r="C6" s="56">
        <v>44</v>
      </c>
      <c r="D6" s="11">
        <v>28</v>
      </c>
      <c r="E6" s="157">
        <v>13</v>
      </c>
      <c r="F6" s="13"/>
      <c r="G6" s="14"/>
      <c r="H6" s="11">
        <v>37</v>
      </c>
      <c r="I6" s="157">
        <v>4</v>
      </c>
      <c r="J6" s="13"/>
      <c r="K6" s="14"/>
      <c r="L6" s="11">
        <v>33</v>
      </c>
      <c r="M6" s="157">
        <v>8</v>
      </c>
      <c r="N6" s="13"/>
      <c r="O6" s="14"/>
      <c r="P6" s="11">
        <v>29</v>
      </c>
      <c r="Q6" s="157">
        <v>12</v>
      </c>
      <c r="R6" s="13"/>
      <c r="S6" s="14"/>
      <c r="T6" s="11">
        <v>24</v>
      </c>
      <c r="U6" s="157">
        <v>17</v>
      </c>
      <c r="V6" s="13"/>
      <c r="W6" s="14"/>
      <c r="X6" s="11"/>
      <c r="Y6" s="157">
        <v>0</v>
      </c>
      <c r="Z6" s="13"/>
      <c r="AA6" s="14"/>
      <c r="AB6" s="11"/>
      <c r="AC6" s="157">
        <v>0</v>
      </c>
      <c r="AD6" s="13"/>
      <c r="AE6" s="14"/>
      <c r="AF6" s="11"/>
      <c r="AG6" s="157">
        <v>0</v>
      </c>
      <c r="AH6" s="13"/>
      <c r="AI6" s="14"/>
      <c r="AJ6" s="11"/>
      <c r="AK6" s="157">
        <v>0</v>
      </c>
      <c r="AL6" s="13"/>
      <c r="AM6" s="14">
        <v>-10</v>
      </c>
      <c r="AN6" s="156">
        <f>VLOOKUP($B6,'SIMULAÇÃO 11 e 12'!$B$2:$H$50,2,FALSE)</f>
        <v>0</v>
      </c>
      <c r="AO6" s="154">
        <f>IF(AN6=0,0,IF(AN6="", 0,VLOOKUP(AN6,'Posição x Pontos'!$H$1:$I$47,2,FALSE)))</f>
        <v>0</v>
      </c>
      <c r="AP6" s="155">
        <f>VLOOKUP($B6,'SIMULAÇÃO 11 e 12'!$B$2:$H$50,3,FALSE)</f>
        <v>0</v>
      </c>
      <c r="AQ6" s="14"/>
      <c r="AR6" s="156">
        <f>VLOOKUP($B6,'SIMULAÇÃO 11 e 12'!$B$2:$H$50,4,FALSE)</f>
        <v>0</v>
      </c>
      <c r="AS6" s="154">
        <f>IF(AR6=0,0,IF(AR6="", 0,VLOOKUP(AR6,'Posição x Pontos'!$H$1:$I$47,2,FALSE)))</f>
        <v>0</v>
      </c>
      <c r="AT6" s="155">
        <f>VLOOKUP($B6,'SIMULAÇÃO 11 e 12'!$B$2:$H$50,5,FALSE)</f>
        <v>0</v>
      </c>
      <c r="AU6" s="14"/>
      <c r="AV6" s="156">
        <f>VLOOKUP($B6,'SIMULAÇÃO 11 e 12'!$B$2:$H$50,6,FALSE)</f>
        <v>0</v>
      </c>
      <c r="AW6" s="154">
        <f>IF(AV6=0,0,IF(AV6="", 0,VLOOKUP(AV6,'Posição x Pontos'!$H$1:$I$47,2,FALSE)))</f>
        <v>0</v>
      </c>
      <c r="AX6" s="155">
        <f>VLOOKUP($B6,'SIMULAÇÃO 11 e 12'!$B$2:$H$50,7,FALSE)</f>
        <v>0</v>
      </c>
      <c r="AY6" s="14"/>
      <c r="AZ6" s="60">
        <f>LARGE(Dois,AZ$4)</f>
        <v>17</v>
      </c>
      <c r="BA6" s="60">
        <f t="shared" ref="BA6:BK6" si="12">LARGE(Dois,BA$4)</f>
        <v>13</v>
      </c>
      <c r="BB6" s="60">
        <f t="shared" si="12"/>
        <v>12</v>
      </c>
      <c r="BC6" s="60">
        <f t="shared" si="12"/>
        <v>8</v>
      </c>
      <c r="BD6" s="60">
        <f t="shared" si="12"/>
        <v>4</v>
      </c>
      <c r="BE6" s="60">
        <f t="shared" si="12"/>
        <v>0</v>
      </c>
      <c r="BF6" s="60">
        <f t="shared" si="12"/>
        <v>0</v>
      </c>
      <c r="BG6" s="60">
        <f t="shared" si="12"/>
        <v>0</v>
      </c>
      <c r="BH6" s="60">
        <f t="shared" si="12"/>
        <v>0</v>
      </c>
      <c r="BI6" s="60">
        <f t="shared" si="12"/>
        <v>0</v>
      </c>
      <c r="BJ6" s="60">
        <f t="shared" si="12"/>
        <v>0</v>
      </c>
      <c r="BK6" s="60">
        <f t="shared" si="12"/>
        <v>0</v>
      </c>
      <c r="BL6" s="60">
        <f t="shared" si="1"/>
        <v>54</v>
      </c>
      <c r="BM6" s="60">
        <f t="shared" si="2"/>
        <v>-10</v>
      </c>
      <c r="BN6" s="60">
        <f t="shared" si="3"/>
        <v>44</v>
      </c>
      <c r="BO6" s="60">
        <f t="shared" ref="BO6:BO44" si="13">INDEX(AZ6:BK6,0,$BS$1-1)</f>
        <v>0</v>
      </c>
      <c r="BP6" s="60">
        <f t="shared" ref="BP6:BP44" si="14">INDEX(AZ6:BK6,0,$BS$1)</f>
        <v>0</v>
      </c>
      <c r="BQ6" s="60">
        <f t="shared" si="4"/>
        <v>44</v>
      </c>
      <c r="BR6" s="98">
        <f t="shared" si="5"/>
        <v>44</v>
      </c>
      <c r="BS6" s="60">
        <f>SUM(DoisBonus)</f>
        <v>0</v>
      </c>
      <c r="BT6" s="93">
        <f t="shared" si="6"/>
        <v>54</v>
      </c>
      <c r="BU6" s="60">
        <f t="shared" si="7"/>
        <v>0</v>
      </c>
      <c r="BV6" s="393">
        <f t="shared" si="8"/>
        <v>0</v>
      </c>
      <c r="BW6" s="393">
        <f t="shared" si="9"/>
        <v>1000</v>
      </c>
      <c r="BX6" s="393">
        <f t="shared" si="10"/>
        <v>0</v>
      </c>
      <c r="BY6" s="363">
        <f t="shared" ref="BY5:BY49" si="15">IF(BU6=0,0,MATCH("SIM",D6:AY6,1))</f>
        <v>0</v>
      </c>
      <c r="BZ6" s="363">
        <f t="shared" ref="BZ5:BZ46" si="16">IF(BU6=0,1000,INDEX(D6:AY6,0,BY6-2))</f>
        <v>1000</v>
      </c>
      <c r="CA6" s="363">
        <f t="shared" ref="CA5:CA48" si="17">IF(BZ6=1000,0,MATCH($BZ6,$AZ6:$BK6,0))</f>
        <v>0</v>
      </c>
      <c r="CB6" s="60">
        <f t="shared" ref="CB5:CB35" si="18">IF(CD6,IF(CE6,1000,IF(CF6,$BS$1-2,$BS$1-3)),IF(CE6,IF(CF6,$BS$1-2,$BS$1-3)))</f>
        <v>1000</v>
      </c>
      <c r="CC6" s="60">
        <f t="shared" si="11"/>
        <v>0</v>
      </c>
      <c r="CD6" s="396" t="b">
        <f t="shared" ref="CD5:CD48" si="19">AND(BX6&lt;&gt;$BS$1,CA6&lt;&gt;$BS$1)</f>
        <v>1</v>
      </c>
      <c r="CE6" s="396" t="b">
        <f t="shared" ref="CE5:CE48" si="20">AND(BX6&lt;&gt;$BS$1-1,CA6&lt;&gt;$BS$1-1)</f>
        <v>1</v>
      </c>
      <c r="CF6" s="396" t="b">
        <f t="shared" ref="CF5:CF48" si="21">AND(BX6&lt;&gt;$BS$1-2,CA6&lt;&gt;$BS$1-2)</f>
        <v>1</v>
      </c>
      <c r="CG6" s="396" t="b">
        <f t="shared" ref="CG5:CG48" si="22">AND(BX6&lt;&gt;$BS$1-3,CA6&lt;&gt;$BS$1-3)</f>
        <v>1</v>
      </c>
      <c r="CH6" s="48">
        <f>DCOUNTA(BD!$E$1:$I$1771,BD!$I$1,CRITERIOS!F45:G46)</f>
        <v>0</v>
      </c>
      <c r="CI6" s="48">
        <f>DCOUNTA(BD!$E$1:$I$1771,BD!$I$1,CRITERIOS!H45:I46)</f>
        <v>0</v>
      </c>
      <c r="CJ6" s="48">
        <f>DCOUNTA(BD!$E$1:$I$1771,BD!$I$1,CRITERIOS!J45:K46)</f>
        <v>0</v>
      </c>
      <c r="CK6" s="48">
        <f>DCOUNTA(BD!$E$1:$I$1771,BD!$I$1,CRITERIOS!L45:M46)</f>
        <v>0</v>
      </c>
      <c r="CL6" s="48">
        <f>DCOUNTA(BD!$E$1:$I$1771,BD!$I$1,CRITERIOS!N45:O46)</f>
        <v>0</v>
      </c>
      <c r="CM6" s="48">
        <f>DCOUNTA(BD!$E$1:$I$1771,BD!$I$1,CRITERIOS!P45:Q46)</f>
        <v>0</v>
      </c>
      <c r="CN6" s="48">
        <f>DCOUNTA(BD!$E$1:$I$1771,BD!$I$1,CRITERIOS!R45:S46)</f>
        <v>0</v>
      </c>
      <c r="CO6" s="48">
        <f>DCOUNTA(BD!$E$1:$I$1771,BD!$I$1,CRITERIOS!T45:U46)</f>
        <v>0</v>
      </c>
      <c r="CP6" s="48">
        <f>DCOUNTA(BD!$E$1:$I$1771,BD!$I$1,CRITERIOS!V45:W46)</f>
        <v>0</v>
      </c>
      <c r="CQ6" s="48">
        <f>DCOUNTA(BD!$E$1:$I$1771,BD!$I$1,CRITERIOS!X45:Y46)</f>
        <v>0</v>
      </c>
      <c r="CR6" s="48">
        <f>DCOUNTA(BD!$E$1:$I$1771,BD!$I$1,CRITERIOS!Z45:AA46)</f>
        <v>0</v>
      </c>
      <c r="CS6" s="48">
        <f>DCOUNTA(BD!$E$1:$I$1771,BD!$I$1,CRITERIOS!AB45:AC46)</f>
        <v>0</v>
      </c>
      <c r="CT6" s="48">
        <f>DCOUNTA(BD!$E$1:$I$1771,BD!$I$1,CRITERIOS!AD45:AE46)</f>
        <v>0</v>
      </c>
      <c r="CU6" s="48">
        <f>DCOUNTA(BD!$E$1:$I$1771,BD!$I$1,CRITERIOS!AF45:AG46)</f>
        <v>0</v>
      </c>
      <c r="CV6" s="48">
        <f>DCOUNTA(BD!$E$1:$I$1771,BD!$I$1,CRITERIOS!AH45:AI46)</f>
        <v>0</v>
      </c>
      <c r="CW6" s="48">
        <f>DCOUNTA(BD!$E$1:$I$1771,BD!$I$1,CRITERIOS!AJ45:AK46)</f>
        <v>0</v>
      </c>
      <c r="CX6" s="48">
        <f>DCOUNTA(BD!$E$1:$I$1771,BD!$I$1,CRITERIOS!AL45:AM46)</f>
        <v>0</v>
      </c>
      <c r="CY6" s="48">
        <f>DCOUNTA(BD!$E$1:$I$1771,BD!$I$1,CRITERIOS!AN45:AO46)</f>
        <v>0</v>
      </c>
      <c r="CZ6" s="48">
        <f>DCOUNTA(BD!$E$1:$I$1771,BD!$I$1,CRITERIOS!AP45:AQ46)</f>
        <v>0</v>
      </c>
      <c r="DA6" s="48">
        <f>DCOUNTA(BD!$E$1:$I$1771,BD!$I$1,CRITERIOS!AR45:AS46)</f>
        <v>0</v>
      </c>
      <c r="DB6" s="48">
        <f>DCOUNTA(BD!$E$1:$I$1771,BD!$I$1,CRITERIOS!AT45:AU46)</f>
        <v>0</v>
      </c>
      <c r="DC6" s="48">
        <f>DCOUNTA(BD!$E$1:$I$1771,BD!$I$1,CRITERIOS!AV45:AW46)</f>
        <v>0</v>
      </c>
      <c r="DD6" s="48">
        <f>DCOUNTA(BD!$E$1:$I$1771,BD!$I$1,CRITERIOS!AX45:AY46)</f>
        <v>0</v>
      </c>
      <c r="DE6" s="48">
        <f>DCOUNTA(BD!$E$1:$I$1771,BD!$I$1,CRITERIOS!AZ45:BA46)</f>
        <v>1</v>
      </c>
      <c r="DF6" s="48">
        <f>DCOUNTA(BD!$E$1:$I$1771,BD!$I$1,CRITERIOS!BB45:BC46)</f>
        <v>0</v>
      </c>
      <c r="DG6" s="48">
        <f>DCOUNTA(BD!$E$1:$I$1771,BD!$I$1,CRITERIOS!BD45:BE46)</f>
        <v>0</v>
      </c>
      <c r="DH6" s="48">
        <f>DCOUNTA(BD!$E$1:$I$1771,BD!$I$1,CRITERIOS!BF45:BG46)</f>
        <v>0</v>
      </c>
      <c r="DI6" s="48">
        <f>DCOUNTA(BD!$E$1:$I$1771,BD!$I$1,CRITERIOS!BH45:BI46)</f>
        <v>1</v>
      </c>
      <c r="DJ6" s="48">
        <f>DCOUNTA(BD!$E$1:$I$1771,BD!$I$1,CRITERIOS!BJ45:BK46)</f>
        <v>1</v>
      </c>
      <c r="DK6" s="48">
        <f>DCOUNTA(BD!$E$1:$I$1771,BD!$I$1,CRITERIOS!BL45:BM46)</f>
        <v>0</v>
      </c>
      <c r="DL6" s="48">
        <f>DCOUNTA(BD!$E$1:$I$1771,BD!$I$1,CRITERIOS!BN45:BO46)</f>
        <v>0</v>
      </c>
      <c r="DM6" s="48">
        <f>DCOUNTA(BD!$E$1:$I$1771,BD!$I$1,CRITERIOS!BP45:BQ46)</f>
        <v>0</v>
      </c>
      <c r="DN6" s="48">
        <f>DCOUNTA(BD!$E$1:$I$1771,BD!$I$1,CRITERIOS!BR45:BS46)</f>
        <v>1</v>
      </c>
      <c r="DO6" s="48">
        <f>DCOUNTA(BD!$E$1:$I$1771,BD!$I$1,CRITERIOS!BT45:BU46)</f>
        <v>0</v>
      </c>
      <c r="DP6" s="48">
        <f>DCOUNTA(BD!$E$1:$I$1771,BD!$I$1,CRITERIOS!BV45:BW46)</f>
        <v>0</v>
      </c>
      <c r="DQ6" s="48">
        <f>DCOUNTA(BD!$E$1:$I$1771,BD!$I$1,CRITERIOS!BX45:BY46)</f>
        <v>0</v>
      </c>
      <c r="DR6" s="48">
        <f>DCOUNTA(BD!$E$1:$I$1771,BD!$I$1,CRITERIOS!BZ45:CA46)</f>
        <v>1</v>
      </c>
      <c r="DS6" s="48">
        <f>DCOUNTA(BD!$E$1:$I$1771,BD!$I$1,CRITERIOS!CB45:CC46)</f>
        <v>0</v>
      </c>
      <c r="DT6" s="48">
        <f>DCOUNTA(BD!$E$1:$I$1771,BD!$I$1,CRITERIOS!CD45:CE46)</f>
        <v>0</v>
      </c>
      <c r="DU6" s="48">
        <f>DCOUNTA(BD!$E$1:$I$1771,BD!$I$1,CRITERIOS!CF45:CG46)</f>
        <v>0</v>
      </c>
      <c r="DV6" s="48">
        <f>DCOUNTA(BD!$E$1:$I$1771,BD!$I$1,CRITERIOS!CH45:CI46)</f>
        <v>0</v>
      </c>
      <c r="DW6" s="54"/>
      <c r="DX6" s="54"/>
      <c r="DY6" s="54"/>
      <c r="DZ6" s="54"/>
    </row>
    <row r="7" spans="1:130" ht="15.75" thickBot="1" x14ac:dyDescent="0.3">
      <c r="A7" s="52">
        <v>3</v>
      </c>
      <c r="B7" s="284" t="s">
        <v>278</v>
      </c>
      <c r="C7" s="285">
        <v>0</v>
      </c>
      <c r="D7" s="11"/>
      <c r="E7" s="157">
        <v>0</v>
      </c>
      <c r="F7" s="13"/>
      <c r="G7" s="14"/>
      <c r="H7" s="11">
        <v>10</v>
      </c>
      <c r="I7" s="157">
        <v>38</v>
      </c>
      <c r="J7" s="13"/>
      <c r="K7" s="14"/>
      <c r="L7" s="11"/>
      <c r="M7" s="157">
        <v>0</v>
      </c>
      <c r="N7" s="13"/>
      <c r="O7" s="14">
        <v>-10</v>
      </c>
      <c r="P7" s="11"/>
      <c r="Q7" s="157">
        <v>0</v>
      </c>
      <c r="R7" s="13"/>
      <c r="S7" s="14">
        <v>-10</v>
      </c>
      <c r="T7" s="11"/>
      <c r="U7" s="157">
        <v>0</v>
      </c>
      <c r="V7" s="13"/>
      <c r="W7" s="14">
        <v>-10</v>
      </c>
      <c r="X7" s="11"/>
      <c r="Y7" s="157">
        <v>0</v>
      </c>
      <c r="Z7" s="13"/>
      <c r="AA7" s="14">
        <v>-10</v>
      </c>
      <c r="AB7" s="11"/>
      <c r="AC7" s="157">
        <v>0</v>
      </c>
      <c r="AD7" s="13"/>
      <c r="AE7" s="14">
        <v>-10</v>
      </c>
      <c r="AF7" s="11"/>
      <c r="AG7" s="157">
        <v>0</v>
      </c>
      <c r="AH7" s="13"/>
      <c r="AI7" s="14"/>
      <c r="AJ7" s="11"/>
      <c r="AK7" s="157">
        <v>0</v>
      </c>
      <c r="AL7" s="13"/>
      <c r="AM7" s="14"/>
      <c r="AN7" s="156">
        <f>VLOOKUP($B7,'SIMULAÇÃO 11 e 12'!$B$2:$H$50,2,FALSE)</f>
        <v>0</v>
      </c>
      <c r="AO7" s="154">
        <f>IF(AN7=0,0,IF(AN7="", 0,VLOOKUP(AN7,'Posição x Pontos'!$H$1:$I$47,2,FALSE)))</f>
        <v>0</v>
      </c>
      <c r="AP7" s="155">
        <f>VLOOKUP($B7,'SIMULAÇÃO 11 e 12'!$B$2:$H$50,3,FALSE)</f>
        <v>0</v>
      </c>
      <c r="AQ7" s="14"/>
      <c r="AR7" s="156">
        <f>VLOOKUP($B7,'SIMULAÇÃO 11 e 12'!$B$2:$H$50,4,FALSE)</f>
        <v>0</v>
      </c>
      <c r="AS7" s="154">
        <f>IF(AR7=0,0,IF(AR7="", 0,VLOOKUP(AR7,'Posição x Pontos'!$H$1:$I$47,2,FALSE)))</f>
        <v>0</v>
      </c>
      <c r="AT7" s="155">
        <f>VLOOKUP($B7,'SIMULAÇÃO 11 e 12'!$B$2:$H$50,5,FALSE)</f>
        <v>0</v>
      </c>
      <c r="AU7" s="14"/>
      <c r="AV7" s="156">
        <f>VLOOKUP($B7,'SIMULAÇÃO 11 e 12'!$B$2:$H$50,6,FALSE)</f>
        <v>0</v>
      </c>
      <c r="AW7" s="154">
        <f>IF(AV7=0,0,IF(AV7="", 0,VLOOKUP(AV7,'Posição x Pontos'!$H$1:$I$47,2,FALSE)))</f>
        <v>0</v>
      </c>
      <c r="AX7" s="155">
        <f>VLOOKUP($B7,'SIMULAÇÃO 11 e 12'!$B$2:$H$50,7,FALSE)</f>
        <v>0</v>
      </c>
      <c r="AY7" s="14"/>
      <c r="AZ7" s="60">
        <f>LARGE(Tres,AZ$4)</f>
        <v>38</v>
      </c>
      <c r="BA7" s="60">
        <f t="shared" ref="BA7:BK7" si="23">LARGE(Tres,BA$4)</f>
        <v>0</v>
      </c>
      <c r="BB7" s="60">
        <f t="shared" si="23"/>
        <v>0</v>
      </c>
      <c r="BC7" s="60">
        <f t="shared" si="23"/>
        <v>0</v>
      </c>
      <c r="BD7" s="60">
        <f t="shared" si="23"/>
        <v>0</v>
      </c>
      <c r="BE7" s="60">
        <f t="shared" si="23"/>
        <v>0</v>
      </c>
      <c r="BF7" s="60">
        <f t="shared" si="23"/>
        <v>0</v>
      </c>
      <c r="BG7" s="60">
        <f t="shared" si="23"/>
        <v>0</v>
      </c>
      <c r="BH7" s="60">
        <f t="shared" si="23"/>
        <v>0</v>
      </c>
      <c r="BI7" s="60">
        <f t="shared" si="23"/>
        <v>0</v>
      </c>
      <c r="BJ7" s="60">
        <f t="shared" si="23"/>
        <v>0</v>
      </c>
      <c r="BK7" s="60">
        <f t="shared" si="23"/>
        <v>0</v>
      </c>
      <c r="BL7" s="60">
        <f t="shared" si="1"/>
        <v>38</v>
      </c>
      <c r="BM7" s="60">
        <f t="shared" si="2"/>
        <v>-50</v>
      </c>
      <c r="BN7" s="60">
        <f t="shared" si="3"/>
        <v>-12</v>
      </c>
      <c r="BO7" s="60">
        <f t="shared" si="13"/>
        <v>0</v>
      </c>
      <c r="BP7" s="60">
        <f t="shared" si="14"/>
        <v>0</v>
      </c>
      <c r="BQ7" s="60">
        <f t="shared" si="4"/>
        <v>-12</v>
      </c>
      <c r="BR7" s="98">
        <f t="shared" si="5"/>
        <v>-11.999999999999901</v>
      </c>
      <c r="BS7" s="60">
        <f>SUM(TresBonus)</f>
        <v>0</v>
      </c>
      <c r="BT7" s="93">
        <f t="shared" si="6"/>
        <v>38</v>
      </c>
      <c r="BU7" s="60">
        <f t="shared" si="7"/>
        <v>0</v>
      </c>
      <c r="BV7" s="393">
        <f t="shared" si="8"/>
        <v>0</v>
      </c>
      <c r="BW7" s="393">
        <f t="shared" si="9"/>
        <v>1000</v>
      </c>
      <c r="BX7" s="393">
        <f t="shared" si="10"/>
        <v>0</v>
      </c>
      <c r="BY7" s="363">
        <f t="shared" si="15"/>
        <v>0</v>
      </c>
      <c r="BZ7" s="363">
        <f t="shared" si="16"/>
        <v>1000</v>
      </c>
      <c r="CA7" s="363">
        <f t="shared" si="17"/>
        <v>0</v>
      </c>
      <c r="CB7" s="60">
        <f t="shared" si="18"/>
        <v>1000</v>
      </c>
      <c r="CC7" s="60">
        <f t="shared" si="11"/>
        <v>0</v>
      </c>
      <c r="CD7" s="396" t="b">
        <f t="shared" si="19"/>
        <v>1</v>
      </c>
      <c r="CE7" s="396" t="b">
        <f t="shared" si="20"/>
        <v>1</v>
      </c>
      <c r="CF7" s="396" t="b">
        <f t="shared" si="21"/>
        <v>1</v>
      </c>
      <c r="CG7" s="396" t="b">
        <f t="shared" si="22"/>
        <v>1</v>
      </c>
      <c r="CH7" s="48">
        <f>DCOUNTA(BD!$E$1:$I$1771,BD!$I$1,CRITERIOS!F47:G48)</f>
        <v>0</v>
      </c>
      <c r="CI7" s="48">
        <f>DCOUNTA(BD!$E$1:$I$1771,BD!$I$1,CRITERIOS!H47:I48)</f>
        <v>0</v>
      </c>
      <c r="CJ7" s="48">
        <f>DCOUNTA(BD!$E$1:$I$1771,BD!$I$1,CRITERIOS!J47:K48)</f>
        <v>0</v>
      </c>
      <c r="CK7" s="48">
        <f>DCOUNTA(BD!$E$1:$I$1771,BD!$I$1,CRITERIOS!L47:M48)</f>
        <v>0</v>
      </c>
      <c r="CL7" s="48">
        <f>DCOUNTA(BD!$E$1:$I$1771,BD!$I$1,CRITERIOS!N47:O48)</f>
        <v>0</v>
      </c>
      <c r="CM7" s="48">
        <f>DCOUNTA(BD!$E$1:$I$1771,BD!$I$1,CRITERIOS!P47:Q48)</f>
        <v>0</v>
      </c>
      <c r="CN7" s="48">
        <f>DCOUNTA(BD!$E$1:$I$1771,BD!$I$1,CRITERIOS!R47:S48)</f>
        <v>0</v>
      </c>
      <c r="CO7" s="48">
        <f>DCOUNTA(BD!$E$1:$I$1771,BD!$I$1,CRITERIOS!T47:U48)</f>
        <v>0</v>
      </c>
      <c r="CP7" s="48">
        <f>DCOUNTA(BD!$E$1:$I$1771,BD!$I$1,CRITERIOS!V47:W48)</f>
        <v>0</v>
      </c>
      <c r="CQ7" s="48">
        <f>DCOUNTA(BD!$E$1:$I$1771,BD!$I$1,CRITERIOS!X47:Y48)</f>
        <v>1</v>
      </c>
      <c r="CR7" s="48">
        <f>DCOUNTA(BD!$E$1:$I$1771,BD!$I$1,CRITERIOS!Z47:AA48)</f>
        <v>0</v>
      </c>
      <c r="CS7" s="48">
        <f>DCOUNTA(BD!$E$1:$I$1771,BD!$I$1,CRITERIOS!AB47:AC48)</f>
        <v>0</v>
      </c>
      <c r="CT7" s="48">
        <f>DCOUNTA(BD!$E$1:$I$1771,BD!$I$1,CRITERIOS!AD47:AE48)</f>
        <v>0</v>
      </c>
      <c r="CU7" s="48">
        <f>DCOUNTA(BD!$E$1:$I$1771,BD!$I$1,CRITERIOS!AF47:AG48)</f>
        <v>0</v>
      </c>
      <c r="CV7" s="48">
        <f>DCOUNTA(BD!$E$1:$I$1771,BD!$I$1,CRITERIOS!AH47:AI48)</f>
        <v>0</v>
      </c>
      <c r="CW7" s="48">
        <f>DCOUNTA(BD!$E$1:$I$1771,BD!$I$1,CRITERIOS!AJ47:AK48)</f>
        <v>0</v>
      </c>
      <c r="CX7" s="48">
        <f>DCOUNTA(BD!$E$1:$I$1771,BD!$I$1,CRITERIOS!AL47:AM48)</f>
        <v>0</v>
      </c>
      <c r="CY7" s="48">
        <f>DCOUNTA(BD!$E$1:$I$1771,BD!$I$1,CRITERIOS!AN47:AO48)</f>
        <v>0</v>
      </c>
      <c r="CZ7" s="48">
        <f>DCOUNTA(BD!$E$1:$I$1771,BD!$I$1,CRITERIOS!AP47:AQ48)</f>
        <v>0</v>
      </c>
      <c r="DA7" s="48">
        <f>DCOUNTA(BD!$E$1:$I$1771,BD!$I$1,CRITERIOS!AR47:AS48)</f>
        <v>0</v>
      </c>
      <c r="DB7" s="48">
        <f>DCOUNTA(BD!$E$1:$I$1771,BD!$I$1,CRITERIOS!AT47:AU48)</f>
        <v>0</v>
      </c>
      <c r="DC7" s="48">
        <f>DCOUNTA(BD!$E$1:$I$1771,BD!$I$1,CRITERIOS!AV47:AW48)</f>
        <v>0</v>
      </c>
      <c r="DD7" s="48">
        <f>DCOUNTA(BD!$E$1:$I$1771,BD!$I$1,CRITERIOS!AX47:AY48)</f>
        <v>0</v>
      </c>
      <c r="DE7" s="48">
        <f>DCOUNTA(BD!$E$1:$I$1771,BD!$I$1,CRITERIOS!AZ47:BA48)</f>
        <v>0</v>
      </c>
      <c r="DF7" s="48">
        <f>DCOUNTA(BD!$E$1:$I$1771,BD!$I$1,CRITERIOS!BB47:BC48)</f>
        <v>0</v>
      </c>
      <c r="DG7" s="48">
        <f>DCOUNTA(BD!$E$1:$I$1771,BD!$I$1,CRITERIOS!BD47:BE48)</f>
        <v>0</v>
      </c>
      <c r="DH7" s="48">
        <f>DCOUNTA(BD!$E$1:$I$1771,BD!$I$1,CRITERIOS!BF47:BG48)</f>
        <v>0</v>
      </c>
      <c r="DI7" s="48">
        <f>DCOUNTA(BD!$E$1:$I$1771,BD!$I$1,CRITERIOS!BH47:BI48)</f>
        <v>0</v>
      </c>
      <c r="DJ7" s="48">
        <f>DCOUNTA(BD!$E$1:$I$1771,BD!$I$1,CRITERIOS!BJ47:BK48)</f>
        <v>0</v>
      </c>
      <c r="DK7" s="48">
        <f>DCOUNTA(BD!$E$1:$I$1771,BD!$I$1,CRITERIOS!BL47:BM48)</f>
        <v>0</v>
      </c>
      <c r="DL7" s="48">
        <f>DCOUNTA(BD!$E$1:$I$1771,BD!$I$1,CRITERIOS!BN47:BO48)</f>
        <v>0</v>
      </c>
      <c r="DM7" s="48">
        <f>DCOUNTA(BD!$E$1:$I$1771,BD!$I$1,CRITERIOS!BP47:BQ48)</f>
        <v>0</v>
      </c>
      <c r="DN7" s="48">
        <f>DCOUNTA(BD!$E$1:$I$1771,BD!$I$1,CRITERIOS!BR47:BS48)</f>
        <v>0</v>
      </c>
      <c r="DO7" s="48">
        <f>DCOUNTA(BD!$E$1:$I$1771,BD!$I$1,CRITERIOS!BT47:BU48)</f>
        <v>0</v>
      </c>
      <c r="DP7" s="48">
        <f>DCOUNTA(BD!$E$1:$I$1771,BD!$I$1,CRITERIOS!BV47:BW48)</f>
        <v>0</v>
      </c>
      <c r="DQ7" s="48">
        <f>DCOUNTA(BD!$E$1:$I$1771,BD!$I$1,CRITERIOS!BX47:BY48)</f>
        <v>0</v>
      </c>
      <c r="DR7" s="48">
        <f>DCOUNTA(BD!$E$1:$I$1771,BD!$I$1,CRITERIOS!BZ47:CA48)</f>
        <v>0</v>
      </c>
      <c r="DS7" s="48">
        <f>DCOUNTA(BD!$E$1:$I$1771,BD!$I$1,CRITERIOS!CB47:CC48)</f>
        <v>0</v>
      </c>
      <c r="DT7" s="48">
        <f>DCOUNTA(BD!$E$1:$I$1771,BD!$I$1,CRITERIOS!CD47:CE48)</f>
        <v>0</v>
      </c>
      <c r="DU7" s="48">
        <f>DCOUNTA(BD!$E$1:$I$1771,BD!$I$1,CRITERIOS!CF47:CG48)</f>
        <v>0</v>
      </c>
      <c r="DV7" s="48">
        <f>DCOUNTA(BD!$E$1:$I$1771,BD!$I$1,CRITERIOS!CH47:CI48)</f>
        <v>0</v>
      </c>
      <c r="DW7" s="54"/>
      <c r="DX7" s="54"/>
      <c r="DY7" s="54"/>
      <c r="DZ7" s="54"/>
    </row>
    <row r="8" spans="1:130" ht="15.75" thickBot="1" x14ac:dyDescent="0.3">
      <c r="A8" s="52">
        <v>4</v>
      </c>
      <c r="B8" s="51" t="s">
        <v>7</v>
      </c>
      <c r="C8" s="285">
        <v>350</v>
      </c>
      <c r="D8" s="11">
        <v>11</v>
      </c>
      <c r="E8" s="157">
        <v>36</v>
      </c>
      <c r="F8" s="13"/>
      <c r="G8" s="14"/>
      <c r="H8" s="11">
        <v>5</v>
      </c>
      <c r="I8" s="157">
        <v>48</v>
      </c>
      <c r="J8" s="13"/>
      <c r="K8" s="14"/>
      <c r="L8" s="11">
        <v>8</v>
      </c>
      <c r="M8" s="157">
        <v>42</v>
      </c>
      <c r="N8" s="13"/>
      <c r="O8" s="14"/>
      <c r="P8" s="11">
        <v>9</v>
      </c>
      <c r="Q8" s="157">
        <v>40</v>
      </c>
      <c r="R8" s="13"/>
      <c r="S8" s="14"/>
      <c r="T8" s="11"/>
      <c r="U8" s="157">
        <v>0</v>
      </c>
      <c r="V8" s="13"/>
      <c r="W8" s="14"/>
      <c r="X8" s="11">
        <v>2</v>
      </c>
      <c r="Y8" s="157">
        <v>55</v>
      </c>
      <c r="Z8" s="13">
        <v>2</v>
      </c>
      <c r="AA8" s="14"/>
      <c r="AB8" s="11">
        <v>14</v>
      </c>
      <c r="AC8" s="157">
        <v>30</v>
      </c>
      <c r="AD8" s="13"/>
      <c r="AE8" s="14" t="s">
        <v>53</v>
      </c>
      <c r="AF8" s="11">
        <v>8</v>
      </c>
      <c r="AG8" s="157">
        <v>42</v>
      </c>
      <c r="AH8" s="13"/>
      <c r="AI8" s="14"/>
      <c r="AJ8" s="11">
        <v>2</v>
      </c>
      <c r="AK8" s="157">
        <v>55</v>
      </c>
      <c r="AL8" s="13"/>
      <c r="AM8" s="14"/>
      <c r="AN8" s="156">
        <f>VLOOKUP($B8,'SIMULAÇÃO 11 e 12'!$B$2:$H$50,2,FALSE)</f>
        <v>3</v>
      </c>
      <c r="AO8" s="154">
        <f>IF(AN8=0,0,IF(AN8="", 0,VLOOKUP(AN8,'Posição x Pontos'!$H$1:$I$47,2,FALSE)))</f>
        <v>52</v>
      </c>
      <c r="AP8" s="155">
        <f>VLOOKUP($B8,'SIMULAÇÃO 11 e 12'!$B$2:$H$50,3,FALSE)</f>
        <v>0</v>
      </c>
      <c r="AQ8" s="14"/>
      <c r="AR8" s="156">
        <f>VLOOKUP($B8,'SIMULAÇÃO 11 e 12'!$B$2:$H$50,4,FALSE)</f>
        <v>7</v>
      </c>
      <c r="AS8" s="154">
        <f>IF(AR8=0,0,IF(AR8="", 0,VLOOKUP(AR8,'Posição x Pontos'!$H$1:$I$47,2,FALSE)))</f>
        <v>44</v>
      </c>
      <c r="AT8" s="155">
        <f>VLOOKUP($B8,'SIMULAÇÃO 11 e 12'!$B$2:$H$50,5,FALSE)</f>
        <v>0</v>
      </c>
      <c r="AU8" s="14"/>
      <c r="AV8" s="156">
        <f>VLOOKUP($B8,'SIMULAÇÃO 11 e 12'!$B$2:$H$50,6,FALSE)</f>
        <v>5</v>
      </c>
      <c r="AW8" s="154">
        <f>IF(AV8=0,0,IF(AV8="", 0,VLOOKUP(AV8,'Posição x Pontos'!$H$1:$I$47,2,FALSE)))</f>
        <v>48</v>
      </c>
      <c r="AX8" s="155">
        <f>VLOOKUP($B8,'SIMULAÇÃO 11 e 12'!$B$2:$H$50,7,FALSE)</f>
        <v>0</v>
      </c>
      <c r="AY8" s="14"/>
      <c r="AZ8" s="60">
        <f t="shared" ref="AZ8:BK8" si="24">LARGE(Quatro,AZ$4)</f>
        <v>55</v>
      </c>
      <c r="BA8" s="60">
        <f t="shared" si="24"/>
        <v>55</v>
      </c>
      <c r="BB8" s="60">
        <f t="shared" si="24"/>
        <v>52</v>
      </c>
      <c r="BC8" s="60">
        <f t="shared" si="24"/>
        <v>48</v>
      </c>
      <c r="BD8" s="60">
        <f t="shared" si="24"/>
        <v>48</v>
      </c>
      <c r="BE8" s="60">
        <f t="shared" si="24"/>
        <v>44</v>
      </c>
      <c r="BF8" s="60">
        <f t="shared" si="24"/>
        <v>42</v>
      </c>
      <c r="BG8" s="60">
        <f t="shared" si="24"/>
        <v>42</v>
      </c>
      <c r="BH8" s="60">
        <f t="shared" si="24"/>
        <v>40</v>
      </c>
      <c r="BI8" s="60">
        <f t="shared" si="24"/>
        <v>36</v>
      </c>
      <c r="BJ8" s="60">
        <f t="shared" si="24"/>
        <v>30</v>
      </c>
      <c r="BK8" s="60">
        <f t="shared" si="24"/>
        <v>0</v>
      </c>
      <c r="BL8" s="60">
        <f t="shared" si="1"/>
        <v>492</v>
      </c>
      <c r="BM8" s="60">
        <f t="shared" si="2"/>
        <v>0</v>
      </c>
      <c r="BN8" s="60">
        <f t="shared" si="3"/>
        <v>492</v>
      </c>
      <c r="BO8" s="60">
        <f t="shared" si="13"/>
        <v>30</v>
      </c>
      <c r="BP8" s="60">
        <f t="shared" si="14"/>
        <v>0</v>
      </c>
      <c r="BQ8" s="60">
        <f t="shared" si="4"/>
        <v>464</v>
      </c>
      <c r="BR8" s="98">
        <f t="shared" si="5"/>
        <v>458.02102000012098</v>
      </c>
      <c r="BS8" s="60">
        <f>SUM(QuatroBonus)</f>
        <v>2</v>
      </c>
      <c r="BT8" s="93">
        <f t="shared" si="6"/>
        <v>494.02102000009995</v>
      </c>
      <c r="BU8" s="60">
        <f t="shared" si="7"/>
        <v>1</v>
      </c>
      <c r="BV8" s="393">
        <f t="shared" si="8"/>
        <v>28</v>
      </c>
      <c r="BW8" s="393">
        <f t="shared" si="9"/>
        <v>30</v>
      </c>
      <c r="BX8" s="393">
        <f t="shared" si="10"/>
        <v>11</v>
      </c>
      <c r="BY8" s="363">
        <f t="shared" si="15"/>
        <v>28</v>
      </c>
      <c r="BZ8" s="363">
        <f t="shared" si="16"/>
        <v>30</v>
      </c>
      <c r="CA8" s="363">
        <f t="shared" si="17"/>
        <v>11</v>
      </c>
      <c r="CB8" s="60">
        <f t="shared" si="18"/>
        <v>10</v>
      </c>
      <c r="CC8" s="60">
        <f t="shared" si="11"/>
        <v>36</v>
      </c>
      <c r="CD8" s="396" t="b">
        <f t="shared" si="19"/>
        <v>1</v>
      </c>
      <c r="CE8" s="396" t="b">
        <f t="shared" si="20"/>
        <v>0</v>
      </c>
      <c r="CF8" s="396" t="b">
        <f t="shared" si="21"/>
        <v>1</v>
      </c>
      <c r="CG8" s="396" t="b">
        <f t="shared" si="22"/>
        <v>1</v>
      </c>
      <c r="CH8" s="48">
        <f>DCOUNTA(BD!$E$1:$I$1771,BD!$I$1,CRITERIOS!F49:G50)</f>
        <v>0</v>
      </c>
      <c r="CI8" s="48">
        <f>DCOUNTA(BD!$E$1:$I$1771,BD!$I$1,CRITERIOS!H49:I50)</f>
        <v>2</v>
      </c>
      <c r="CJ8" s="48">
        <f>DCOUNTA(BD!$E$1:$I$1771,BD!$I$1,CRITERIOS!J49:K50)</f>
        <v>1</v>
      </c>
      <c r="CK8" s="48">
        <f>DCOUNTA(BD!$E$1:$I$1771,BD!$I$1,CRITERIOS!L49:M50)</f>
        <v>0</v>
      </c>
      <c r="CL8" s="48">
        <f>DCOUNTA(BD!$E$1:$I$1771,BD!$I$1,CRITERIOS!N49:O50)</f>
        <v>2</v>
      </c>
      <c r="CM8" s="48">
        <f>DCOUNTA(BD!$E$1:$I$1771,BD!$I$1,CRITERIOS!P49:Q50)</f>
        <v>0</v>
      </c>
      <c r="CN8" s="48">
        <f>DCOUNTA(BD!$E$1:$I$1771,BD!$I$1,CRITERIOS!R49:S50)</f>
        <v>1</v>
      </c>
      <c r="CO8" s="48">
        <f>DCOUNTA(BD!$E$1:$I$1771,BD!$I$1,CRITERIOS!T49:U50)</f>
        <v>2</v>
      </c>
      <c r="CP8" s="48">
        <f>DCOUNTA(BD!$E$1:$I$1771,BD!$I$1,CRITERIOS!V49:W50)</f>
        <v>1</v>
      </c>
      <c r="CQ8" s="48">
        <f>DCOUNTA(BD!$E$1:$I$1771,BD!$I$1,CRITERIOS!X49:Y50)</f>
        <v>0</v>
      </c>
      <c r="CR8" s="48">
        <f>DCOUNTA(BD!$E$1:$I$1771,BD!$I$1,CRITERIOS!Z49:AA50)</f>
        <v>1</v>
      </c>
      <c r="CS8" s="48">
        <f>DCOUNTA(BD!$E$1:$I$1771,BD!$I$1,CRITERIOS!AB49:AC50)</f>
        <v>0</v>
      </c>
      <c r="CT8" s="48">
        <f>DCOUNTA(BD!$E$1:$I$1771,BD!$I$1,CRITERIOS!AD49:AE50)</f>
        <v>0</v>
      </c>
      <c r="CU8" s="48">
        <f>DCOUNTA(BD!$E$1:$I$1771,BD!$I$1,CRITERIOS!AF49:AG50)</f>
        <v>1</v>
      </c>
      <c r="CV8" s="48">
        <f>DCOUNTA(BD!$E$1:$I$1771,BD!$I$1,CRITERIOS!AH49:AI50)</f>
        <v>0</v>
      </c>
      <c r="CW8" s="48">
        <f>DCOUNTA(BD!$E$1:$I$1771,BD!$I$1,CRITERIOS!AJ49:AK50)</f>
        <v>0</v>
      </c>
      <c r="CX8" s="48">
        <f>DCOUNTA(BD!$E$1:$I$1771,BD!$I$1,CRITERIOS!AL49:AM50)</f>
        <v>0</v>
      </c>
      <c r="CY8" s="48">
        <f>DCOUNTA(BD!$E$1:$I$1771,BD!$I$1,CRITERIOS!AN49:AO50)</f>
        <v>0</v>
      </c>
      <c r="CZ8" s="48">
        <f>DCOUNTA(BD!$E$1:$I$1771,BD!$I$1,CRITERIOS!AP49:AQ50)</f>
        <v>0</v>
      </c>
      <c r="DA8" s="48">
        <f>DCOUNTA(BD!$E$1:$I$1771,BD!$I$1,CRITERIOS!AR49:AS50)</f>
        <v>0</v>
      </c>
      <c r="DB8" s="48">
        <f>DCOUNTA(BD!$E$1:$I$1771,BD!$I$1,CRITERIOS!AT49:AU50)</f>
        <v>0</v>
      </c>
      <c r="DC8" s="48">
        <f>DCOUNTA(BD!$E$1:$I$1771,BD!$I$1,CRITERIOS!AV49:AW50)</f>
        <v>0</v>
      </c>
      <c r="DD8" s="48">
        <f>DCOUNTA(BD!$E$1:$I$1771,BD!$I$1,CRITERIOS!AX49:AY50)</f>
        <v>0</v>
      </c>
      <c r="DE8" s="48">
        <f>DCOUNTA(BD!$E$1:$I$1771,BD!$I$1,CRITERIOS!AZ49:BA50)</f>
        <v>0</v>
      </c>
      <c r="DF8" s="48">
        <f>DCOUNTA(BD!$E$1:$I$1771,BD!$I$1,CRITERIOS!BB49:BC50)</f>
        <v>0</v>
      </c>
      <c r="DG8" s="48">
        <f>DCOUNTA(BD!$E$1:$I$1771,BD!$I$1,CRITERIOS!BD49:BE50)</f>
        <v>0</v>
      </c>
      <c r="DH8" s="48">
        <f>DCOUNTA(BD!$E$1:$I$1771,BD!$I$1,CRITERIOS!BF49:BG50)</f>
        <v>0</v>
      </c>
      <c r="DI8" s="48">
        <f>DCOUNTA(BD!$E$1:$I$1771,BD!$I$1,CRITERIOS!BH49:BI50)</f>
        <v>0</v>
      </c>
      <c r="DJ8" s="48">
        <f>DCOUNTA(BD!$E$1:$I$1771,BD!$I$1,CRITERIOS!BJ49:BK50)</f>
        <v>0</v>
      </c>
      <c r="DK8" s="48">
        <f>DCOUNTA(BD!$E$1:$I$1771,BD!$I$1,CRITERIOS!BL49:BM50)</f>
        <v>0</v>
      </c>
      <c r="DL8" s="48">
        <f>DCOUNTA(BD!$E$1:$I$1771,BD!$I$1,CRITERIOS!BN49:BO50)</f>
        <v>0</v>
      </c>
      <c r="DM8" s="48">
        <f>DCOUNTA(BD!$E$1:$I$1771,BD!$I$1,CRITERIOS!BP49:BQ50)</f>
        <v>0</v>
      </c>
      <c r="DN8" s="48">
        <f>DCOUNTA(BD!$E$1:$I$1771,BD!$I$1,CRITERIOS!BR49:BS50)</f>
        <v>0</v>
      </c>
      <c r="DO8" s="48">
        <f>DCOUNTA(BD!$E$1:$I$1771,BD!$I$1,CRITERIOS!BT49:BU50)</f>
        <v>0</v>
      </c>
      <c r="DP8" s="48">
        <f>DCOUNTA(BD!$E$1:$I$1771,BD!$I$1,CRITERIOS!BV49:BW50)</f>
        <v>0</v>
      </c>
      <c r="DQ8" s="48">
        <f>DCOUNTA(BD!$E$1:$I$1771,BD!$I$1,CRITERIOS!BX49:BY50)</f>
        <v>0</v>
      </c>
      <c r="DR8" s="48">
        <f>DCOUNTA(BD!$E$1:$I$1771,BD!$I$1,CRITERIOS!BZ49:CA50)</f>
        <v>0</v>
      </c>
      <c r="DS8" s="48">
        <f>DCOUNTA(BD!$E$1:$I$1771,BD!$I$1,CRITERIOS!CB49:CC50)</f>
        <v>0</v>
      </c>
      <c r="DT8" s="48">
        <f>DCOUNTA(BD!$E$1:$I$1771,BD!$I$1,CRITERIOS!CD49:CE50)</f>
        <v>0</v>
      </c>
      <c r="DU8" s="48">
        <f>DCOUNTA(BD!$E$1:$I$1771,BD!$I$1,CRITERIOS!CF49:CG50)</f>
        <v>0</v>
      </c>
      <c r="DV8" s="48">
        <f>DCOUNTA(BD!$E$1:$I$1771,BD!$I$1,CRITERIOS!CH49:CI50)</f>
        <v>0</v>
      </c>
      <c r="DW8" s="54"/>
      <c r="DX8" s="54"/>
      <c r="DY8" s="54"/>
      <c r="DZ8" s="54"/>
    </row>
    <row r="9" spans="1:130" ht="15.75" thickBot="1" x14ac:dyDescent="0.3">
      <c r="A9" s="52">
        <v>5</v>
      </c>
      <c r="B9" s="51" t="s">
        <v>279</v>
      </c>
      <c r="C9" s="285">
        <v>0</v>
      </c>
      <c r="D9" s="11">
        <v>13</v>
      </c>
      <c r="E9" s="157">
        <v>32</v>
      </c>
      <c r="F9" s="55"/>
      <c r="G9" s="14"/>
      <c r="H9" s="11">
        <v>33</v>
      </c>
      <c r="I9" s="157">
        <v>8</v>
      </c>
      <c r="J9" s="55"/>
      <c r="K9" s="14"/>
      <c r="L9" s="11">
        <v>32</v>
      </c>
      <c r="M9" s="157">
        <v>9</v>
      </c>
      <c r="N9" s="55"/>
      <c r="O9" s="14"/>
      <c r="P9" s="11"/>
      <c r="Q9" s="157">
        <v>0</v>
      </c>
      <c r="R9" s="55"/>
      <c r="S9" s="14">
        <v>-10</v>
      </c>
      <c r="T9" s="11"/>
      <c r="U9" s="157">
        <v>0</v>
      </c>
      <c r="V9" s="55"/>
      <c r="W9" s="14">
        <v>-10</v>
      </c>
      <c r="X9" s="11"/>
      <c r="Y9" s="157">
        <v>0</v>
      </c>
      <c r="Z9" s="55"/>
      <c r="AA9" s="14">
        <v>-10</v>
      </c>
      <c r="AB9" s="11"/>
      <c r="AC9" s="157">
        <v>0</v>
      </c>
      <c r="AD9" s="55"/>
      <c r="AE9" s="14">
        <v>-10</v>
      </c>
      <c r="AF9" s="11"/>
      <c r="AG9" s="157">
        <v>0</v>
      </c>
      <c r="AH9" s="55"/>
      <c r="AI9" s="14">
        <v>-10</v>
      </c>
      <c r="AJ9" s="11"/>
      <c r="AK9" s="157">
        <v>0</v>
      </c>
      <c r="AL9" s="55"/>
      <c r="AM9" s="14">
        <v>-10</v>
      </c>
      <c r="AN9" s="156">
        <f>VLOOKUP($B9,'SIMULAÇÃO 11 e 12'!$B$2:$H$50,2,FALSE)</f>
        <v>0</v>
      </c>
      <c r="AO9" s="154">
        <f>IF(AN9=0,0,IF(AN9="", 0,VLOOKUP(AN9,'Posição x Pontos'!$H$1:$I$47,2,FALSE)))</f>
        <v>0</v>
      </c>
      <c r="AP9" s="155">
        <f>VLOOKUP($B9,'SIMULAÇÃO 11 e 12'!$B$2:$H$50,3,FALSE)</f>
        <v>0</v>
      </c>
      <c r="AQ9" s="14"/>
      <c r="AR9" s="156">
        <f>VLOOKUP($B9,'SIMULAÇÃO 11 e 12'!$B$2:$H$50,4,FALSE)</f>
        <v>0</v>
      </c>
      <c r="AS9" s="154">
        <f>IF(AR9=0,0,IF(AR9="", 0,VLOOKUP(AR9,'Posição x Pontos'!$H$1:$I$47,2,FALSE)))</f>
        <v>0</v>
      </c>
      <c r="AT9" s="155">
        <f>VLOOKUP($B9,'SIMULAÇÃO 11 e 12'!$B$2:$H$50,5,FALSE)</f>
        <v>0</v>
      </c>
      <c r="AU9" s="14"/>
      <c r="AV9" s="156">
        <f>VLOOKUP($B9,'SIMULAÇÃO 11 e 12'!$B$2:$H$50,6,FALSE)</f>
        <v>0</v>
      </c>
      <c r="AW9" s="154">
        <f>IF(AV9=0,0,IF(AV9="", 0,VLOOKUP(AV9,'Posição x Pontos'!$H$1:$I$47,2,FALSE)))</f>
        <v>0</v>
      </c>
      <c r="AX9" s="155">
        <f>VLOOKUP($B9,'SIMULAÇÃO 11 e 12'!$B$2:$H$50,7,FALSE)</f>
        <v>0</v>
      </c>
      <c r="AY9" s="14"/>
      <c r="AZ9" s="60">
        <f t="shared" ref="AZ9:BK9" si="25">LARGE(Cinco,AZ$4)</f>
        <v>32</v>
      </c>
      <c r="BA9" s="60">
        <f t="shared" si="25"/>
        <v>9</v>
      </c>
      <c r="BB9" s="60">
        <f t="shared" si="25"/>
        <v>8</v>
      </c>
      <c r="BC9" s="60">
        <f t="shared" si="25"/>
        <v>0</v>
      </c>
      <c r="BD9" s="60">
        <f t="shared" si="25"/>
        <v>0</v>
      </c>
      <c r="BE9" s="60">
        <f t="shared" si="25"/>
        <v>0</v>
      </c>
      <c r="BF9" s="60">
        <f t="shared" si="25"/>
        <v>0</v>
      </c>
      <c r="BG9" s="60">
        <f t="shared" si="25"/>
        <v>0</v>
      </c>
      <c r="BH9" s="60">
        <f t="shared" si="25"/>
        <v>0</v>
      </c>
      <c r="BI9" s="60">
        <f t="shared" si="25"/>
        <v>0</v>
      </c>
      <c r="BJ9" s="60">
        <f t="shared" si="25"/>
        <v>0</v>
      </c>
      <c r="BK9" s="60">
        <f t="shared" si="25"/>
        <v>0</v>
      </c>
      <c r="BL9" s="60">
        <f t="shared" si="1"/>
        <v>49</v>
      </c>
      <c r="BM9" s="60">
        <f t="shared" si="2"/>
        <v>-60</v>
      </c>
      <c r="BN9" s="60">
        <f t="shared" si="3"/>
        <v>-11</v>
      </c>
      <c r="BO9" s="60">
        <f t="shared" si="13"/>
        <v>0</v>
      </c>
      <c r="BP9" s="60">
        <f t="shared" si="14"/>
        <v>0</v>
      </c>
      <c r="BQ9" s="60">
        <f t="shared" si="4"/>
        <v>-11</v>
      </c>
      <c r="BR9" s="98">
        <f t="shared" si="5"/>
        <v>-11</v>
      </c>
      <c r="BS9" s="60">
        <f>SUM(CincoBonus)</f>
        <v>0</v>
      </c>
      <c r="BT9" s="93">
        <f t="shared" si="6"/>
        <v>49</v>
      </c>
      <c r="BU9" s="60">
        <f t="shared" si="7"/>
        <v>0</v>
      </c>
      <c r="BV9" s="393">
        <f t="shared" si="8"/>
        <v>0</v>
      </c>
      <c r="BW9" s="393">
        <f t="shared" si="9"/>
        <v>1000</v>
      </c>
      <c r="BX9" s="393">
        <f t="shared" si="10"/>
        <v>0</v>
      </c>
      <c r="BY9" s="363">
        <f t="shared" si="15"/>
        <v>0</v>
      </c>
      <c r="BZ9" s="363">
        <f t="shared" si="16"/>
        <v>1000</v>
      </c>
      <c r="CA9" s="363">
        <f t="shared" si="17"/>
        <v>0</v>
      </c>
      <c r="CB9" s="60">
        <f t="shared" si="18"/>
        <v>1000</v>
      </c>
      <c r="CC9" s="60">
        <f t="shared" si="11"/>
        <v>0</v>
      </c>
      <c r="CD9" s="396" t="b">
        <f t="shared" si="19"/>
        <v>1</v>
      </c>
      <c r="CE9" s="396" t="b">
        <f t="shared" si="20"/>
        <v>1</v>
      </c>
      <c r="CF9" s="396" t="b">
        <f t="shared" si="21"/>
        <v>1</v>
      </c>
      <c r="CG9" s="396" t="b">
        <f t="shared" si="22"/>
        <v>1</v>
      </c>
      <c r="CH9" s="48">
        <f>DCOUNTA(BD!$E$1:$I$1771,BD!$I$1,CRITERIOS!F51:G52)</f>
        <v>0</v>
      </c>
      <c r="CI9" s="48">
        <f>DCOUNTA(BD!$E$1:$I$1771,BD!$I$1,CRITERIOS!H51:I52)</f>
        <v>0</v>
      </c>
      <c r="CJ9" s="48">
        <f>DCOUNTA(BD!$E$1:$I$1771,BD!$I$1,CRITERIOS!J51:K52)</f>
        <v>0</v>
      </c>
      <c r="CK9" s="48">
        <f>DCOUNTA(BD!$E$1:$I$1771,BD!$I$1,CRITERIOS!L51:M52)</f>
        <v>0</v>
      </c>
      <c r="CL9" s="48">
        <f>DCOUNTA(BD!$E$1:$I$1771,BD!$I$1,CRITERIOS!N51:O52)</f>
        <v>0</v>
      </c>
      <c r="CM9" s="48">
        <f>DCOUNTA(BD!$E$1:$I$1771,BD!$I$1,CRITERIOS!P51:Q52)</f>
        <v>0</v>
      </c>
      <c r="CN9" s="48">
        <f>DCOUNTA(BD!$E$1:$I$1771,BD!$I$1,CRITERIOS!R51:S52)</f>
        <v>0</v>
      </c>
      <c r="CO9" s="48">
        <f>DCOUNTA(BD!$E$1:$I$1771,BD!$I$1,CRITERIOS!T51:U52)</f>
        <v>0</v>
      </c>
      <c r="CP9" s="48">
        <f>DCOUNTA(BD!$E$1:$I$1771,BD!$I$1,CRITERIOS!V51:W52)</f>
        <v>0</v>
      </c>
      <c r="CQ9" s="48">
        <f>DCOUNTA(BD!$E$1:$I$1771,BD!$I$1,CRITERIOS!X51:Y52)</f>
        <v>0</v>
      </c>
      <c r="CR9" s="48">
        <f>DCOUNTA(BD!$E$1:$I$1771,BD!$I$1,CRITERIOS!Z51:AA52)</f>
        <v>0</v>
      </c>
      <c r="CS9" s="48">
        <f>DCOUNTA(BD!$E$1:$I$1771,BD!$I$1,CRITERIOS!AB51:AC52)</f>
        <v>0</v>
      </c>
      <c r="CT9" s="48">
        <f>DCOUNTA(BD!$E$1:$I$1771,BD!$I$1,CRITERIOS!AD51:AE52)</f>
        <v>1</v>
      </c>
      <c r="CU9" s="48">
        <f>DCOUNTA(BD!$E$1:$I$1771,BD!$I$1,CRITERIOS!AF51:AG52)</f>
        <v>0</v>
      </c>
      <c r="CV9" s="48">
        <f>DCOUNTA(BD!$E$1:$I$1771,BD!$I$1,CRITERIOS!AH51:AI52)</f>
        <v>0</v>
      </c>
      <c r="CW9" s="48">
        <f>DCOUNTA(BD!$E$1:$I$1771,BD!$I$1,CRITERIOS!AJ51:AK52)</f>
        <v>0</v>
      </c>
      <c r="CX9" s="48">
        <f>DCOUNTA(BD!$E$1:$I$1771,BD!$I$1,CRITERIOS!AL51:AM52)</f>
        <v>0</v>
      </c>
      <c r="CY9" s="48">
        <f>DCOUNTA(BD!$E$1:$I$1771,BD!$I$1,CRITERIOS!AN51:AO52)</f>
        <v>0</v>
      </c>
      <c r="CZ9" s="48">
        <f>DCOUNTA(BD!$E$1:$I$1771,BD!$I$1,CRITERIOS!AP51:AQ52)</f>
        <v>0</v>
      </c>
      <c r="DA9" s="48">
        <f>DCOUNTA(BD!$E$1:$I$1771,BD!$I$1,CRITERIOS!AR51:AS52)</f>
        <v>0</v>
      </c>
      <c r="DB9" s="48">
        <f>DCOUNTA(BD!$E$1:$I$1771,BD!$I$1,CRITERIOS!AT51:AU52)</f>
        <v>0</v>
      </c>
      <c r="DC9" s="48">
        <f>DCOUNTA(BD!$E$1:$I$1771,BD!$I$1,CRITERIOS!AV51:AW52)</f>
        <v>0</v>
      </c>
      <c r="DD9" s="48">
        <f>DCOUNTA(BD!$E$1:$I$1771,BD!$I$1,CRITERIOS!AX51:AY52)</f>
        <v>0</v>
      </c>
      <c r="DE9" s="48">
        <f>DCOUNTA(BD!$E$1:$I$1771,BD!$I$1,CRITERIOS!AZ51:BA52)</f>
        <v>0</v>
      </c>
      <c r="DF9" s="48">
        <f>DCOUNTA(BD!$E$1:$I$1771,BD!$I$1,CRITERIOS!BB51:BC52)</f>
        <v>0</v>
      </c>
      <c r="DG9" s="48">
        <f>DCOUNTA(BD!$E$1:$I$1771,BD!$I$1,CRITERIOS!BD51:BE52)</f>
        <v>0</v>
      </c>
      <c r="DH9" s="48">
        <f>DCOUNTA(BD!$E$1:$I$1771,BD!$I$1,CRITERIOS!BF51:BG52)</f>
        <v>0</v>
      </c>
      <c r="DI9" s="48">
        <f>DCOUNTA(BD!$E$1:$I$1771,BD!$I$1,CRITERIOS!BH51:BI52)</f>
        <v>0</v>
      </c>
      <c r="DJ9" s="48">
        <f>DCOUNTA(BD!$E$1:$I$1771,BD!$I$1,CRITERIOS!BJ51:BK52)</f>
        <v>0</v>
      </c>
      <c r="DK9" s="48">
        <f>DCOUNTA(BD!$E$1:$I$1771,BD!$I$1,CRITERIOS!BL51:BM52)</f>
        <v>0</v>
      </c>
      <c r="DL9" s="48">
        <f>DCOUNTA(BD!$E$1:$I$1771,BD!$I$1,CRITERIOS!BN51:BO52)</f>
        <v>0</v>
      </c>
      <c r="DM9" s="48">
        <f>DCOUNTA(BD!$E$1:$I$1771,BD!$I$1,CRITERIOS!BP51:BQ52)</f>
        <v>1</v>
      </c>
      <c r="DN9" s="48">
        <f>DCOUNTA(BD!$E$1:$I$1771,BD!$I$1,CRITERIOS!BR51:BS52)</f>
        <v>1</v>
      </c>
      <c r="DO9" s="48">
        <f>DCOUNTA(BD!$E$1:$I$1771,BD!$I$1,CRITERIOS!BT51:BU52)</f>
        <v>0</v>
      </c>
      <c r="DP9" s="48">
        <f>DCOUNTA(BD!$E$1:$I$1771,BD!$I$1,CRITERIOS!BV51:BW52)</f>
        <v>0</v>
      </c>
      <c r="DQ9" s="48">
        <f>DCOUNTA(BD!$E$1:$I$1771,BD!$I$1,CRITERIOS!BX51:BY52)</f>
        <v>0</v>
      </c>
      <c r="DR9" s="48">
        <f>DCOUNTA(BD!$E$1:$I$1771,BD!$I$1,CRITERIOS!BZ51:CA52)</f>
        <v>0</v>
      </c>
      <c r="DS9" s="48">
        <f>DCOUNTA(BD!$E$1:$I$1771,BD!$I$1,CRITERIOS!CB51:CC52)</f>
        <v>0</v>
      </c>
      <c r="DT9" s="48">
        <f>DCOUNTA(BD!$E$1:$I$1771,BD!$I$1,CRITERIOS!CD51:CE52)</f>
        <v>0</v>
      </c>
      <c r="DU9" s="48">
        <f>DCOUNTA(BD!$E$1:$I$1771,BD!$I$1,CRITERIOS!CF51:CG52)</f>
        <v>0</v>
      </c>
      <c r="DV9" s="48">
        <f>DCOUNTA(BD!$E$1:$I$1771,BD!$I$1,CRITERIOS!CH51:CI52)</f>
        <v>0</v>
      </c>
      <c r="DW9" s="54"/>
      <c r="DX9" s="54"/>
      <c r="DY9" s="54"/>
      <c r="DZ9" s="54"/>
    </row>
    <row r="10" spans="1:130" ht="15.75" thickBot="1" x14ac:dyDescent="0.3">
      <c r="A10" s="52">
        <v>6</v>
      </c>
      <c r="B10" s="51" t="s">
        <v>280</v>
      </c>
      <c r="C10" s="285">
        <v>282</v>
      </c>
      <c r="D10" s="11">
        <v>12</v>
      </c>
      <c r="E10" s="157">
        <v>34</v>
      </c>
      <c r="F10" s="13"/>
      <c r="G10" s="14"/>
      <c r="H10" s="11">
        <v>16</v>
      </c>
      <c r="I10" s="157">
        <v>26</v>
      </c>
      <c r="J10" s="13"/>
      <c r="K10" s="14"/>
      <c r="L10" s="11">
        <v>9</v>
      </c>
      <c r="M10" s="157">
        <v>40</v>
      </c>
      <c r="N10" s="13"/>
      <c r="O10" s="14"/>
      <c r="P10" s="11">
        <v>8</v>
      </c>
      <c r="Q10" s="157">
        <v>42</v>
      </c>
      <c r="R10" s="13"/>
      <c r="S10" s="14"/>
      <c r="T10" s="11">
        <v>14</v>
      </c>
      <c r="U10" s="157">
        <v>30</v>
      </c>
      <c r="V10" s="13"/>
      <c r="W10" s="14"/>
      <c r="X10" s="11">
        <v>9</v>
      </c>
      <c r="Y10" s="157">
        <v>40</v>
      </c>
      <c r="Z10" s="13"/>
      <c r="AA10" s="14"/>
      <c r="AB10" s="11">
        <v>7</v>
      </c>
      <c r="AC10" s="157">
        <v>44</v>
      </c>
      <c r="AD10" s="13"/>
      <c r="AE10" s="14"/>
      <c r="AF10" s="11"/>
      <c r="AG10" s="157">
        <v>0</v>
      </c>
      <c r="AH10" s="13"/>
      <c r="AI10" s="14"/>
      <c r="AJ10" s="11">
        <v>16</v>
      </c>
      <c r="AK10" s="157">
        <v>26</v>
      </c>
      <c r="AL10" s="13"/>
      <c r="AM10" s="14" t="s">
        <v>53</v>
      </c>
      <c r="AN10" s="156">
        <f>VLOOKUP($B10,'SIMULAÇÃO 11 e 12'!$B$2:$H$50,2,FALSE)</f>
        <v>0</v>
      </c>
      <c r="AO10" s="154">
        <f>IF(AN10=0,0,IF(AN10="", 0,VLOOKUP(AN10,'Posição x Pontos'!$H$1:$I$47,2,FALSE)))</f>
        <v>0</v>
      </c>
      <c r="AP10" s="155">
        <f>VLOOKUP($B10,'SIMULAÇÃO 11 e 12'!$B$2:$H$50,3,FALSE)</f>
        <v>0</v>
      </c>
      <c r="AQ10" s="14"/>
      <c r="AR10" s="156">
        <f>VLOOKUP($B10,'SIMULAÇÃO 11 e 12'!$B$2:$H$50,4,FALSE)</f>
        <v>0</v>
      </c>
      <c r="AS10" s="154">
        <f>IF(AR10=0,0,IF(AR10="", 0,VLOOKUP(AR10,'Posição x Pontos'!$H$1:$I$47,2,FALSE)))</f>
        <v>0</v>
      </c>
      <c r="AT10" s="155">
        <f>VLOOKUP($B10,'SIMULAÇÃO 11 e 12'!$B$2:$H$50,5,FALSE)</f>
        <v>0</v>
      </c>
      <c r="AU10" s="14"/>
      <c r="AV10" s="156">
        <f>VLOOKUP($B10,'SIMULAÇÃO 11 e 12'!$B$2:$H$50,6,FALSE)</f>
        <v>0</v>
      </c>
      <c r="AW10" s="154">
        <f>IF(AV10=0,0,IF(AV10="", 0,VLOOKUP(AV10,'Posição x Pontos'!$H$1:$I$47,2,FALSE)))</f>
        <v>0</v>
      </c>
      <c r="AX10" s="155">
        <f>VLOOKUP($B10,'SIMULAÇÃO 11 e 12'!$B$2:$H$50,7,FALSE)</f>
        <v>0</v>
      </c>
      <c r="AY10" s="14"/>
      <c r="AZ10" s="60">
        <f t="shared" ref="AZ10:BK10" si="26">LARGE(Seis,AZ$4)</f>
        <v>44</v>
      </c>
      <c r="BA10" s="60">
        <f t="shared" si="26"/>
        <v>42</v>
      </c>
      <c r="BB10" s="60">
        <f t="shared" si="26"/>
        <v>40</v>
      </c>
      <c r="BC10" s="60">
        <f t="shared" si="26"/>
        <v>40</v>
      </c>
      <c r="BD10" s="60">
        <f t="shared" si="26"/>
        <v>34</v>
      </c>
      <c r="BE10" s="60">
        <f t="shared" si="26"/>
        <v>30</v>
      </c>
      <c r="BF10" s="60">
        <f t="shared" si="26"/>
        <v>26</v>
      </c>
      <c r="BG10" s="60">
        <f t="shared" si="26"/>
        <v>26</v>
      </c>
      <c r="BH10" s="60">
        <f t="shared" si="26"/>
        <v>0</v>
      </c>
      <c r="BI10" s="60">
        <f t="shared" si="26"/>
        <v>0</v>
      </c>
      <c r="BJ10" s="60">
        <f t="shared" si="26"/>
        <v>0</v>
      </c>
      <c r="BK10" s="60">
        <f t="shared" si="26"/>
        <v>0</v>
      </c>
      <c r="BL10" s="60">
        <f t="shared" si="1"/>
        <v>282</v>
      </c>
      <c r="BM10" s="60">
        <f t="shared" si="2"/>
        <v>0</v>
      </c>
      <c r="BN10" s="60">
        <f t="shared" si="3"/>
        <v>282</v>
      </c>
      <c r="BO10" s="60">
        <f t="shared" si="13"/>
        <v>0</v>
      </c>
      <c r="BP10" s="60">
        <f t="shared" si="14"/>
        <v>0</v>
      </c>
      <c r="BQ10" s="60">
        <f t="shared" si="4"/>
        <v>282</v>
      </c>
      <c r="BR10" s="98">
        <f t="shared" si="5"/>
        <v>282.00000000011198</v>
      </c>
      <c r="BS10" s="60">
        <f>SUM(SeisBonus)</f>
        <v>0</v>
      </c>
      <c r="BT10" s="93">
        <f t="shared" si="6"/>
        <v>282.00000000009999</v>
      </c>
      <c r="BU10" s="60">
        <f t="shared" si="7"/>
        <v>1</v>
      </c>
      <c r="BV10" s="393">
        <f t="shared" si="8"/>
        <v>36</v>
      </c>
      <c r="BW10" s="393">
        <f t="shared" si="9"/>
        <v>26</v>
      </c>
      <c r="BX10" s="393">
        <f t="shared" si="10"/>
        <v>7</v>
      </c>
      <c r="BY10" s="363">
        <f t="shared" si="15"/>
        <v>36</v>
      </c>
      <c r="BZ10" s="363">
        <f t="shared" si="16"/>
        <v>26</v>
      </c>
      <c r="CA10" s="363">
        <f t="shared" si="17"/>
        <v>7</v>
      </c>
      <c r="CB10" s="60">
        <f t="shared" si="18"/>
        <v>1000</v>
      </c>
      <c r="CC10" s="60">
        <f t="shared" si="11"/>
        <v>0</v>
      </c>
      <c r="CD10" s="396" t="b">
        <f t="shared" si="19"/>
        <v>1</v>
      </c>
      <c r="CE10" s="396" t="b">
        <f t="shared" si="20"/>
        <v>1</v>
      </c>
      <c r="CF10" s="396" t="b">
        <f t="shared" si="21"/>
        <v>1</v>
      </c>
      <c r="CG10" s="396" t="b">
        <f t="shared" si="22"/>
        <v>1</v>
      </c>
      <c r="CH10" s="48">
        <f>DCOUNTA(BD!$E$1:$I$1771,BD!$I$1,CRITERIOS!F53:G54)</f>
        <v>0</v>
      </c>
      <c r="CI10" s="48">
        <f>DCOUNTA(BD!$E$1:$I$1771,BD!$I$1,CRITERIOS!H53:I54)</f>
        <v>0</v>
      </c>
      <c r="CJ10" s="48">
        <f>DCOUNTA(BD!$E$1:$I$1771,BD!$I$1,CRITERIOS!J53:K54)</f>
        <v>0</v>
      </c>
      <c r="CK10" s="48">
        <f>DCOUNTA(BD!$E$1:$I$1771,BD!$I$1,CRITERIOS!L53:M54)</f>
        <v>0</v>
      </c>
      <c r="CL10" s="48">
        <f>DCOUNTA(BD!$E$1:$I$1771,BD!$I$1,CRITERIOS!N53:O54)</f>
        <v>0</v>
      </c>
      <c r="CM10" s="48">
        <f>DCOUNTA(BD!$E$1:$I$1771,BD!$I$1,CRITERIOS!P53:Q54)</f>
        <v>0</v>
      </c>
      <c r="CN10" s="48">
        <f>DCOUNTA(BD!$E$1:$I$1771,BD!$I$1,CRITERIOS!R53:S54)</f>
        <v>1</v>
      </c>
      <c r="CO10" s="48">
        <f>DCOUNTA(BD!$E$1:$I$1771,BD!$I$1,CRITERIOS!T53:U54)</f>
        <v>1</v>
      </c>
      <c r="CP10" s="48">
        <f>DCOUNTA(BD!$E$1:$I$1771,BD!$I$1,CRITERIOS!V53:W54)</f>
        <v>2</v>
      </c>
      <c r="CQ10" s="48">
        <f>DCOUNTA(BD!$E$1:$I$1771,BD!$I$1,CRITERIOS!X53:Y54)</f>
        <v>0</v>
      </c>
      <c r="CR10" s="48">
        <f>DCOUNTA(BD!$E$1:$I$1771,BD!$I$1,CRITERIOS!Z53:AA54)</f>
        <v>0</v>
      </c>
      <c r="CS10" s="48">
        <f>DCOUNTA(BD!$E$1:$I$1771,BD!$I$1,CRITERIOS!AB53:AC54)</f>
        <v>1</v>
      </c>
      <c r="CT10" s="48">
        <f>DCOUNTA(BD!$E$1:$I$1771,BD!$I$1,CRITERIOS!AD53:AE54)</f>
        <v>0</v>
      </c>
      <c r="CU10" s="48">
        <f>DCOUNTA(BD!$E$1:$I$1771,BD!$I$1,CRITERIOS!AF53:AG54)</f>
        <v>1</v>
      </c>
      <c r="CV10" s="48">
        <f>DCOUNTA(BD!$E$1:$I$1771,BD!$I$1,CRITERIOS!AH53:AI54)</f>
        <v>0</v>
      </c>
      <c r="CW10" s="48">
        <f>DCOUNTA(BD!$E$1:$I$1771,BD!$I$1,CRITERIOS!AJ53:AK54)</f>
        <v>2</v>
      </c>
      <c r="CX10" s="48">
        <f>DCOUNTA(BD!$E$1:$I$1771,BD!$I$1,CRITERIOS!AL53:AM54)</f>
        <v>0</v>
      </c>
      <c r="CY10" s="48">
        <f>DCOUNTA(BD!$E$1:$I$1771,BD!$I$1,CRITERIOS!AN53:AO54)</f>
        <v>0</v>
      </c>
      <c r="CZ10" s="48">
        <f>DCOUNTA(BD!$E$1:$I$1771,BD!$I$1,CRITERIOS!AP53:AQ54)</f>
        <v>0</v>
      </c>
      <c r="DA10" s="48">
        <f>DCOUNTA(BD!$E$1:$I$1771,BD!$I$1,CRITERIOS!AR53:AS54)</f>
        <v>0</v>
      </c>
      <c r="DB10" s="48">
        <f>DCOUNTA(BD!$E$1:$I$1771,BD!$I$1,CRITERIOS!AT53:AU54)</f>
        <v>0</v>
      </c>
      <c r="DC10" s="48">
        <f>DCOUNTA(BD!$E$1:$I$1771,BD!$I$1,CRITERIOS!AV53:AW54)</f>
        <v>0</v>
      </c>
      <c r="DD10" s="48">
        <f>DCOUNTA(BD!$E$1:$I$1771,BD!$I$1,CRITERIOS!AX53:AY54)</f>
        <v>0</v>
      </c>
      <c r="DE10" s="48">
        <f>DCOUNTA(BD!$E$1:$I$1771,BD!$I$1,CRITERIOS!AZ53:BA54)</f>
        <v>0</v>
      </c>
      <c r="DF10" s="48">
        <f>DCOUNTA(BD!$E$1:$I$1771,BD!$I$1,CRITERIOS!BB53:BC54)</f>
        <v>0</v>
      </c>
      <c r="DG10" s="48">
        <f>DCOUNTA(BD!$E$1:$I$1771,BD!$I$1,CRITERIOS!BD53:BE54)</f>
        <v>0</v>
      </c>
      <c r="DH10" s="48">
        <f>DCOUNTA(BD!$E$1:$I$1771,BD!$I$1,CRITERIOS!BF53:BG54)</f>
        <v>0</v>
      </c>
      <c r="DI10" s="48">
        <f>DCOUNTA(BD!$E$1:$I$1771,BD!$I$1,CRITERIOS!BH53:BI54)</f>
        <v>0</v>
      </c>
      <c r="DJ10" s="48">
        <f>DCOUNTA(BD!$E$1:$I$1771,BD!$I$1,CRITERIOS!BJ53:BK54)</f>
        <v>0</v>
      </c>
      <c r="DK10" s="48">
        <f>DCOUNTA(BD!$E$1:$I$1771,BD!$I$1,CRITERIOS!BL53:BM54)</f>
        <v>0</v>
      </c>
      <c r="DL10" s="48">
        <f>DCOUNTA(BD!$E$1:$I$1771,BD!$I$1,CRITERIOS!BN53:BO54)</f>
        <v>0</v>
      </c>
      <c r="DM10" s="48">
        <f>DCOUNTA(BD!$E$1:$I$1771,BD!$I$1,CRITERIOS!BP53:BQ54)</f>
        <v>0</v>
      </c>
      <c r="DN10" s="48">
        <f>DCOUNTA(BD!$E$1:$I$1771,BD!$I$1,CRITERIOS!BR53:BS54)</f>
        <v>0</v>
      </c>
      <c r="DO10" s="48">
        <f>DCOUNTA(BD!$E$1:$I$1771,BD!$I$1,CRITERIOS!BT53:BU54)</f>
        <v>0</v>
      </c>
      <c r="DP10" s="48">
        <f>DCOUNTA(BD!$E$1:$I$1771,BD!$I$1,CRITERIOS!BV53:BW54)</f>
        <v>0</v>
      </c>
      <c r="DQ10" s="48">
        <f>DCOUNTA(BD!$E$1:$I$1771,BD!$I$1,CRITERIOS!BX53:BY54)</f>
        <v>0</v>
      </c>
      <c r="DR10" s="48">
        <f>DCOUNTA(BD!$E$1:$I$1771,BD!$I$1,CRITERIOS!BZ53:CA54)</f>
        <v>0</v>
      </c>
      <c r="DS10" s="48">
        <f>DCOUNTA(BD!$E$1:$I$1771,BD!$I$1,CRITERIOS!CB53:CC54)</f>
        <v>0</v>
      </c>
      <c r="DT10" s="48">
        <f>DCOUNTA(BD!$E$1:$I$1771,BD!$I$1,CRITERIOS!CD53:CE54)</f>
        <v>0</v>
      </c>
      <c r="DU10" s="48">
        <f>DCOUNTA(BD!$E$1:$I$1771,BD!$I$1,CRITERIOS!CF53:CG54)</f>
        <v>0</v>
      </c>
      <c r="DV10" s="48">
        <f>DCOUNTA(BD!$E$1:$I$1771,BD!$I$1,CRITERIOS!CH53:CI54)</f>
        <v>0</v>
      </c>
      <c r="DW10" s="54"/>
      <c r="DX10" s="54"/>
      <c r="DY10" s="54"/>
      <c r="DZ10" s="54"/>
    </row>
    <row r="11" spans="1:130" ht="15.75" thickBot="1" x14ac:dyDescent="0.3">
      <c r="A11" s="52">
        <v>7</v>
      </c>
      <c r="B11" s="51" t="s">
        <v>281</v>
      </c>
      <c r="C11" s="285">
        <v>108</v>
      </c>
      <c r="D11" s="11">
        <v>40</v>
      </c>
      <c r="E11" s="157">
        <v>1</v>
      </c>
      <c r="F11" s="13"/>
      <c r="G11" s="14" t="s">
        <v>53</v>
      </c>
      <c r="H11" s="11">
        <v>29</v>
      </c>
      <c r="I11" s="157">
        <v>12</v>
      </c>
      <c r="J11" s="13"/>
      <c r="K11" s="14"/>
      <c r="L11" s="11">
        <v>25</v>
      </c>
      <c r="M11" s="157">
        <v>16</v>
      </c>
      <c r="N11" s="13"/>
      <c r="O11" s="14"/>
      <c r="P11" s="11">
        <v>14</v>
      </c>
      <c r="Q11" s="157">
        <v>30</v>
      </c>
      <c r="R11" s="13"/>
      <c r="S11" s="14"/>
      <c r="T11" s="11"/>
      <c r="U11" s="157">
        <v>0</v>
      </c>
      <c r="V11" s="13"/>
      <c r="W11" s="14"/>
      <c r="X11" s="11"/>
      <c r="Y11" s="157">
        <v>0</v>
      </c>
      <c r="Z11" s="13"/>
      <c r="AA11" s="14"/>
      <c r="AB11" s="11">
        <v>17</v>
      </c>
      <c r="AC11" s="157">
        <v>24</v>
      </c>
      <c r="AD11" s="13"/>
      <c r="AE11" s="14"/>
      <c r="AF11" s="11">
        <v>38</v>
      </c>
      <c r="AG11" s="157">
        <v>3</v>
      </c>
      <c r="AH11" s="13"/>
      <c r="AI11" s="14" t="s">
        <v>53</v>
      </c>
      <c r="AJ11" s="11">
        <v>19</v>
      </c>
      <c r="AK11" s="157">
        <v>22</v>
      </c>
      <c r="AL11" s="13"/>
      <c r="AM11" s="14"/>
      <c r="AN11" s="156">
        <f>VLOOKUP($B11,'SIMULAÇÃO 11 e 12'!$B$2:$H$50,2,FALSE)</f>
        <v>0</v>
      </c>
      <c r="AO11" s="154">
        <f>IF(AN11=0,0,IF(AN11="", 0,VLOOKUP(AN11,'Posição x Pontos'!$H$1:$I$47,2,FALSE)))</f>
        <v>0</v>
      </c>
      <c r="AP11" s="155">
        <f>VLOOKUP($B11,'SIMULAÇÃO 11 e 12'!$B$2:$H$50,3,FALSE)</f>
        <v>0</v>
      </c>
      <c r="AQ11" s="14"/>
      <c r="AR11" s="156">
        <f>VLOOKUP($B11,'SIMULAÇÃO 11 e 12'!$B$2:$H$50,4,FALSE)</f>
        <v>0</v>
      </c>
      <c r="AS11" s="154">
        <f>IF(AR11=0,0,IF(AR11="", 0,VLOOKUP(AR11,'Posição x Pontos'!$H$1:$I$47,2,FALSE)))</f>
        <v>0</v>
      </c>
      <c r="AT11" s="155">
        <f>VLOOKUP($B11,'SIMULAÇÃO 11 e 12'!$B$2:$H$50,5,FALSE)</f>
        <v>0</v>
      </c>
      <c r="AU11" s="14"/>
      <c r="AV11" s="156">
        <f>VLOOKUP($B11,'SIMULAÇÃO 11 e 12'!$B$2:$H$50,6,FALSE)</f>
        <v>0</v>
      </c>
      <c r="AW11" s="154">
        <f>IF(AV11=0,0,IF(AV11="", 0,VLOOKUP(AV11,'Posição x Pontos'!$H$1:$I$47,2,FALSE)))</f>
        <v>0</v>
      </c>
      <c r="AX11" s="155">
        <f>VLOOKUP($B11,'SIMULAÇÃO 11 e 12'!$B$2:$H$50,7,FALSE)</f>
        <v>0</v>
      </c>
      <c r="AY11" s="14"/>
      <c r="AZ11" s="60">
        <f t="shared" ref="AZ11:BK11" si="27">LARGE(Sete,AZ$4)</f>
        <v>30</v>
      </c>
      <c r="BA11" s="60">
        <f t="shared" si="27"/>
        <v>24</v>
      </c>
      <c r="BB11" s="60">
        <f t="shared" si="27"/>
        <v>22</v>
      </c>
      <c r="BC11" s="60">
        <f t="shared" si="27"/>
        <v>16</v>
      </c>
      <c r="BD11" s="60">
        <f t="shared" si="27"/>
        <v>12</v>
      </c>
      <c r="BE11" s="60">
        <f t="shared" si="27"/>
        <v>3</v>
      </c>
      <c r="BF11" s="60">
        <f t="shared" si="27"/>
        <v>1</v>
      </c>
      <c r="BG11" s="60">
        <f t="shared" si="27"/>
        <v>0</v>
      </c>
      <c r="BH11" s="60">
        <f t="shared" si="27"/>
        <v>0</v>
      </c>
      <c r="BI11" s="60">
        <f t="shared" si="27"/>
        <v>0</v>
      </c>
      <c r="BJ11" s="60">
        <f t="shared" si="27"/>
        <v>0</v>
      </c>
      <c r="BK11" s="60">
        <f t="shared" si="27"/>
        <v>0</v>
      </c>
      <c r="BL11" s="60">
        <f t="shared" si="1"/>
        <v>108</v>
      </c>
      <c r="BM11" s="60">
        <f t="shared" si="2"/>
        <v>0</v>
      </c>
      <c r="BN11" s="60">
        <f t="shared" si="3"/>
        <v>108</v>
      </c>
      <c r="BO11" s="60">
        <f t="shared" si="13"/>
        <v>0</v>
      </c>
      <c r="BP11" s="60">
        <f t="shared" si="14"/>
        <v>0</v>
      </c>
      <c r="BQ11" s="60">
        <f t="shared" si="4"/>
        <v>108</v>
      </c>
      <c r="BR11" s="98">
        <f t="shared" si="5"/>
        <v>108</v>
      </c>
      <c r="BS11" s="60">
        <f>SUM(SeteBonus)</f>
        <v>0</v>
      </c>
      <c r="BT11" s="93">
        <f t="shared" si="6"/>
        <v>108</v>
      </c>
      <c r="BU11" s="60">
        <f t="shared" si="7"/>
        <v>2</v>
      </c>
      <c r="BV11" s="393">
        <f t="shared" si="8"/>
        <v>4</v>
      </c>
      <c r="BW11" s="393">
        <f t="shared" si="9"/>
        <v>1</v>
      </c>
      <c r="BX11" s="393">
        <f t="shared" si="10"/>
        <v>7</v>
      </c>
      <c r="BY11" s="363">
        <f t="shared" si="15"/>
        <v>32</v>
      </c>
      <c r="BZ11" s="363">
        <f t="shared" si="16"/>
        <v>3</v>
      </c>
      <c r="CA11" s="363">
        <f t="shared" si="17"/>
        <v>6</v>
      </c>
      <c r="CB11" s="60">
        <f t="shared" si="18"/>
        <v>1000</v>
      </c>
      <c r="CC11" s="60">
        <f t="shared" si="11"/>
        <v>0</v>
      </c>
      <c r="CD11" s="396" t="b">
        <f t="shared" si="19"/>
        <v>1</v>
      </c>
      <c r="CE11" s="396" t="b">
        <f t="shared" si="20"/>
        <v>1</v>
      </c>
      <c r="CF11" s="396" t="b">
        <f t="shared" si="21"/>
        <v>1</v>
      </c>
      <c r="CG11" s="396" t="b">
        <f t="shared" si="22"/>
        <v>1</v>
      </c>
      <c r="CH11" s="48">
        <f>DCOUNTA(BD!$E$1:$I$1771,BD!$I$1,CRITERIOS!F55:G56)</f>
        <v>0</v>
      </c>
      <c r="CI11" s="48">
        <f>DCOUNTA(BD!$E$1:$I$1771,BD!$I$1,CRITERIOS!H55:I56)</f>
        <v>0</v>
      </c>
      <c r="CJ11" s="48">
        <f>DCOUNTA(BD!$E$1:$I$1771,BD!$I$1,CRITERIOS!J55:K56)</f>
        <v>0</v>
      </c>
      <c r="CK11" s="48">
        <f>DCOUNTA(BD!$E$1:$I$1771,BD!$I$1,CRITERIOS!L55:M56)</f>
        <v>0</v>
      </c>
      <c r="CL11" s="48">
        <f>DCOUNTA(BD!$E$1:$I$1771,BD!$I$1,CRITERIOS!N55:O56)</f>
        <v>0</v>
      </c>
      <c r="CM11" s="48">
        <f>DCOUNTA(BD!$E$1:$I$1771,BD!$I$1,CRITERIOS!P55:Q56)</f>
        <v>0</v>
      </c>
      <c r="CN11" s="48">
        <f>DCOUNTA(BD!$E$1:$I$1771,BD!$I$1,CRITERIOS!R55:S56)</f>
        <v>0</v>
      </c>
      <c r="CO11" s="48">
        <f>DCOUNTA(BD!$E$1:$I$1771,BD!$I$1,CRITERIOS!T55:U56)</f>
        <v>0</v>
      </c>
      <c r="CP11" s="48">
        <f>DCOUNTA(BD!$E$1:$I$1771,BD!$I$1,CRITERIOS!V55:W56)</f>
        <v>0</v>
      </c>
      <c r="CQ11" s="48">
        <f>DCOUNTA(BD!$E$1:$I$1771,BD!$I$1,CRITERIOS!X55:Y56)</f>
        <v>0</v>
      </c>
      <c r="CR11" s="48">
        <f>DCOUNTA(BD!$E$1:$I$1771,BD!$I$1,CRITERIOS!Z55:AA56)</f>
        <v>0</v>
      </c>
      <c r="CS11" s="48">
        <f>DCOUNTA(BD!$E$1:$I$1771,BD!$I$1,CRITERIOS!AB55:AC56)</f>
        <v>0</v>
      </c>
      <c r="CT11" s="48">
        <f>DCOUNTA(BD!$E$1:$I$1771,BD!$I$1,CRITERIOS!AD55:AE56)</f>
        <v>0</v>
      </c>
      <c r="CU11" s="48">
        <f>DCOUNTA(BD!$E$1:$I$1771,BD!$I$1,CRITERIOS!AF55:AG56)</f>
        <v>1</v>
      </c>
      <c r="CV11" s="48">
        <f>DCOUNTA(BD!$E$1:$I$1771,BD!$I$1,CRITERIOS!AH55:AI56)</f>
        <v>0</v>
      </c>
      <c r="CW11" s="48">
        <f>DCOUNTA(BD!$E$1:$I$1771,BD!$I$1,CRITERIOS!AJ55:AK56)</f>
        <v>0</v>
      </c>
      <c r="CX11" s="48">
        <f>DCOUNTA(BD!$E$1:$I$1771,BD!$I$1,CRITERIOS!AL55:AM56)</f>
        <v>1</v>
      </c>
      <c r="CY11" s="48">
        <f>DCOUNTA(BD!$E$1:$I$1771,BD!$I$1,CRITERIOS!AN55:AO56)</f>
        <v>0</v>
      </c>
      <c r="CZ11" s="48">
        <f>DCOUNTA(BD!$E$1:$I$1771,BD!$I$1,CRITERIOS!AP55:AQ56)</f>
        <v>1</v>
      </c>
      <c r="DA11" s="48">
        <f>DCOUNTA(BD!$E$1:$I$1771,BD!$I$1,CRITERIOS!AR55:AS56)</f>
        <v>0</v>
      </c>
      <c r="DB11" s="48">
        <f>DCOUNTA(BD!$E$1:$I$1771,BD!$I$1,CRITERIOS!AT55:AU56)</f>
        <v>0</v>
      </c>
      <c r="DC11" s="48">
        <f>DCOUNTA(BD!$E$1:$I$1771,BD!$I$1,CRITERIOS!AV55:AW56)</f>
        <v>0</v>
      </c>
      <c r="DD11" s="48">
        <f>DCOUNTA(BD!$E$1:$I$1771,BD!$I$1,CRITERIOS!AX55:AY56)</f>
        <v>0</v>
      </c>
      <c r="DE11" s="48">
        <f>DCOUNTA(BD!$E$1:$I$1771,BD!$I$1,CRITERIOS!AZ55:BA56)</f>
        <v>0</v>
      </c>
      <c r="DF11" s="48">
        <f>DCOUNTA(BD!$E$1:$I$1771,BD!$I$1,CRITERIOS!BB55:BC56)</f>
        <v>1</v>
      </c>
      <c r="DG11" s="48">
        <f>DCOUNTA(BD!$E$1:$I$1771,BD!$I$1,CRITERIOS!BD55:BE56)</f>
        <v>0</v>
      </c>
      <c r="DH11" s="48">
        <f>DCOUNTA(BD!$E$1:$I$1771,BD!$I$1,CRITERIOS!BF55:BG56)</f>
        <v>0</v>
      </c>
      <c r="DI11" s="48">
        <f>DCOUNTA(BD!$E$1:$I$1771,BD!$I$1,CRITERIOS!BH55:BI56)</f>
        <v>0</v>
      </c>
      <c r="DJ11" s="48">
        <f>DCOUNTA(BD!$E$1:$I$1771,BD!$I$1,CRITERIOS!BJ55:BK56)</f>
        <v>1</v>
      </c>
      <c r="DK11" s="48">
        <f>DCOUNTA(BD!$E$1:$I$1771,BD!$I$1,CRITERIOS!BL55:BM56)</f>
        <v>0</v>
      </c>
      <c r="DL11" s="48">
        <f>DCOUNTA(BD!$E$1:$I$1771,BD!$I$1,CRITERIOS!BN55:BO56)</f>
        <v>0</v>
      </c>
      <c r="DM11" s="48">
        <f>DCOUNTA(BD!$E$1:$I$1771,BD!$I$1,CRITERIOS!BP55:BQ56)</f>
        <v>0</v>
      </c>
      <c r="DN11" s="48">
        <f>DCOUNTA(BD!$E$1:$I$1771,BD!$I$1,CRITERIOS!BR55:BS56)</f>
        <v>0</v>
      </c>
      <c r="DO11" s="48">
        <f>DCOUNTA(BD!$E$1:$I$1771,BD!$I$1,CRITERIOS!BT55:BU56)</f>
        <v>0</v>
      </c>
      <c r="DP11" s="48">
        <f>DCOUNTA(BD!$E$1:$I$1771,BD!$I$1,CRITERIOS!BV55:BW56)</f>
        <v>0</v>
      </c>
      <c r="DQ11" s="48">
        <f>DCOUNTA(BD!$E$1:$I$1771,BD!$I$1,CRITERIOS!BX55:BY56)</f>
        <v>0</v>
      </c>
      <c r="DR11" s="48">
        <f>DCOUNTA(BD!$E$1:$I$1771,BD!$I$1,CRITERIOS!BZ55:CA56)</f>
        <v>0</v>
      </c>
      <c r="DS11" s="48">
        <f>DCOUNTA(BD!$E$1:$I$1771,BD!$I$1,CRITERIOS!CB55:CC56)</f>
        <v>1</v>
      </c>
      <c r="DT11" s="48">
        <f>DCOUNTA(BD!$E$1:$I$1771,BD!$I$1,CRITERIOS!CD55:CE56)</f>
        <v>0</v>
      </c>
      <c r="DU11" s="48">
        <f>DCOUNTA(BD!$E$1:$I$1771,BD!$I$1,CRITERIOS!CF55:CG56)</f>
        <v>1</v>
      </c>
      <c r="DV11" s="48">
        <f>DCOUNTA(BD!$E$1:$I$1771,BD!$I$1,CRITERIOS!CH55:CI56)</f>
        <v>0</v>
      </c>
      <c r="DW11" s="54"/>
      <c r="DX11" s="54"/>
      <c r="DY11" s="54"/>
      <c r="DZ11" s="54"/>
    </row>
    <row r="12" spans="1:130" ht="15.75" thickBot="1" x14ac:dyDescent="0.3">
      <c r="A12" s="52">
        <v>8</v>
      </c>
      <c r="B12" s="51" t="s">
        <v>282</v>
      </c>
      <c r="C12" s="285">
        <v>289</v>
      </c>
      <c r="D12" s="11">
        <v>25</v>
      </c>
      <c r="E12" s="157">
        <v>16</v>
      </c>
      <c r="F12" s="13"/>
      <c r="G12" s="14"/>
      <c r="H12" s="11">
        <v>9</v>
      </c>
      <c r="I12" s="157">
        <v>40</v>
      </c>
      <c r="J12" s="13"/>
      <c r="K12" s="14"/>
      <c r="L12" s="11">
        <v>24</v>
      </c>
      <c r="M12" s="157">
        <v>17</v>
      </c>
      <c r="N12" s="13"/>
      <c r="O12" s="14"/>
      <c r="P12" s="11">
        <v>2</v>
      </c>
      <c r="Q12" s="157">
        <v>55</v>
      </c>
      <c r="R12" s="13"/>
      <c r="S12" s="14"/>
      <c r="T12" s="11">
        <v>16</v>
      </c>
      <c r="U12" s="157">
        <v>26</v>
      </c>
      <c r="V12" s="13"/>
      <c r="W12" s="14"/>
      <c r="X12" s="11">
        <v>8</v>
      </c>
      <c r="Y12" s="157">
        <v>42</v>
      </c>
      <c r="Z12" s="13"/>
      <c r="AA12" s="14"/>
      <c r="AB12" s="11">
        <v>6</v>
      </c>
      <c r="AC12" s="157">
        <v>46</v>
      </c>
      <c r="AD12" s="13"/>
      <c r="AE12" s="14"/>
      <c r="AF12" s="11">
        <v>17</v>
      </c>
      <c r="AG12" s="157">
        <v>24</v>
      </c>
      <c r="AH12" s="13"/>
      <c r="AI12" s="14"/>
      <c r="AJ12" s="11">
        <v>18</v>
      </c>
      <c r="AK12" s="157">
        <v>23</v>
      </c>
      <c r="AL12" s="13"/>
      <c r="AM12" s="14"/>
      <c r="AN12" s="156">
        <f>VLOOKUP($B12,'SIMULAÇÃO 11 e 12'!$B$2:$H$50,2,FALSE)</f>
        <v>0</v>
      </c>
      <c r="AO12" s="154">
        <f>IF(AN12=0,0,IF(AN12="", 0,VLOOKUP(AN12,'Posição x Pontos'!$H$1:$I$47,2,FALSE)))</f>
        <v>0</v>
      </c>
      <c r="AP12" s="155">
        <f>VLOOKUP($B12,'SIMULAÇÃO 11 e 12'!$B$2:$H$50,3,FALSE)</f>
        <v>0</v>
      </c>
      <c r="AQ12" s="14"/>
      <c r="AR12" s="156">
        <f>VLOOKUP($B12,'SIMULAÇÃO 11 e 12'!$B$2:$H$50,4,FALSE)</f>
        <v>0</v>
      </c>
      <c r="AS12" s="154">
        <f>IF(AR12=0,0,IF(AR12="", 0,VLOOKUP(AR12,'Posição x Pontos'!$H$1:$I$47,2,FALSE)))</f>
        <v>0</v>
      </c>
      <c r="AT12" s="155">
        <f>VLOOKUP($B12,'SIMULAÇÃO 11 e 12'!$B$2:$H$50,5,FALSE)</f>
        <v>0</v>
      </c>
      <c r="AU12" s="14"/>
      <c r="AV12" s="156">
        <f>VLOOKUP($B12,'SIMULAÇÃO 11 e 12'!$B$2:$H$50,6,FALSE)</f>
        <v>0</v>
      </c>
      <c r="AW12" s="154">
        <f>IF(AV12=0,0,IF(AV12="", 0,VLOOKUP(AV12,'Posição x Pontos'!$H$1:$I$47,2,FALSE)))</f>
        <v>0</v>
      </c>
      <c r="AX12" s="155">
        <f>VLOOKUP($B12,'SIMULAÇÃO 11 e 12'!$B$2:$H$50,7,FALSE)</f>
        <v>0</v>
      </c>
      <c r="AY12" s="14"/>
      <c r="AZ12" s="60">
        <f t="shared" ref="AZ12:BK12" si="28">LARGE(Oito,AZ$4)</f>
        <v>55</v>
      </c>
      <c r="BA12" s="60">
        <f t="shared" si="28"/>
        <v>46</v>
      </c>
      <c r="BB12" s="60">
        <f t="shared" si="28"/>
        <v>42</v>
      </c>
      <c r="BC12" s="60">
        <f t="shared" si="28"/>
        <v>40</v>
      </c>
      <c r="BD12" s="60">
        <f t="shared" si="28"/>
        <v>26</v>
      </c>
      <c r="BE12" s="60">
        <f t="shared" si="28"/>
        <v>24</v>
      </c>
      <c r="BF12" s="60">
        <f t="shared" si="28"/>
        <v>23</v>
      </c>
      <c r="BG12" s="60">
        <f t="shared" si="28"/>
        <v>17</v>
      </c>
      <c r="BH12" s="60">
        <f t="shared" si="28"/>
        <v>16</v>
      </c>
      <c r="BI12" s="60">
        <f t="shared" si="28"/>
        <v>0</v>
      </c>
      <c r="BJ12" s="60">
        <f t="shared" si="28"/>
        <v>0</v>
      </c>
      <c r="BK12" s="60">
        <f t="shared" si="28"/>
        <v>0</v>
      </c>
      <c r="BL12" s="60">
        <f t="shared" si="1"/>
        <v>289</v>
      </c>
      <c r="BM12" s="60">
        <f t="shared" si="2"/>
        <v>0</v>
      </c>
      <c r="BN12" s="60">
        <f t="shared" si="3"/>
        <v>289</v>
      </c>
      <c r="BO12" s="60">
        <f t="shared" si="13"/>
        <v>0</v>
      </c>
      <c r="BP12" s="60">
        <f t="shared" si="14"/>
        <v>0</v>
      </c>
      <c r="BQ12" s="60">
        <f t="shared" si="4"/>
        <v>289</v>
      </c>
      <c r="BR12" s="98">
        <f t="shared" si="5"/>
        <v>289.01000100001102</v>
      </c>
      <c r="BS12" s="60">
        <f>SUM(OitoBonus)</f>
        <v>0</v>
      </c>
      <c r="BT12" s="93">
        <f t="shared" si="6"/>
        <v>289.01000099999999</v>
      </c>
      <c r="BU12" s="60">
        <f t="shared" si="7"/>
        <v>0</v>
      </c>
      <c r="BV12" s="393">
        <f t="shared" si="8"/>
        <v>0</v>
      </c>
      <c r="BW12" s="393">
        <f t="shared" si="9"/>
        <v>1000</v>
      </c>
      <c r="BX12" s="393">
        <f t="shared" si="10"/>
        <v>0</v>
      </c>
      <c r="BY12" s="363">
        <f t="shared" si="15"/>
        <v>0</v>
      </c>
      <c r="BZ12" s="363">
        <f t="shared" si="16"/>
        <v>1000</v>
      </c>
      <c r="CA12" s="363">
        <f t="shared" si="17"/>
        <v>0</v>
      </c>
      <c r="CB12" s="60">
        <f t="shared" si="18"/>
        <v>1000</v>
      </c>
      <c r="CC12" s="60">
        <f t="shared" si="11"/>
        <v>0</v>
      </c>
      <c r="CD12" s="396" t="b">
        <f t="shared" si="19"/>
        <v>1</v>
      </c>
      <c r="CE12" s="396" t="b">
        <f t="shared" si="20"/>
        <v>1</v>
      </c>
      <c r="CF12" s="396" t="b">
        <f t="shared" si="21"/>
        <v>1</v>
      </c>
      <c r="CG12" s="396" t="b">
        <f t="shared" si="22"/>
        <v>1</v>
      </c>
      <c r="CH12" s="48">
        <f>DCOUNTA(BD!$E$1:$I$1771,BD!$I$1,CRITERIOS!F57:G58)</f>
        <v>0</v>
      </c>
      <c r="CI12" s="48">
        <f>DCOUNTA(BD!$E$1:$I$1771,BD!$I$1,CRITERIOS!H57:I58)</f>
        <v>1</v>
      </c>
      <c r="CJ12" s="48">
        <f>DCOUNTA(BD!$E$1:$I$1771,BD!$I$1,CRITERIOS!J57:K58)</f>
        <v>0</v>
      </c>
      <c r="CK12" s="48">
        <f>DCOUNTA(BD!$E$1:$I$1771,BD!$I$1,CRITERIOS!L57:M58)</f>
        <v>0</v>
      </c>
      <c r="CL12" s="48">
        <f>DCOUNTA(BD!$E$1:$I$1771,BD!$I$1,CRITERIOS!N57:O58)</f>
        <v>0</v>
      </c>
      <c r="CM12" s="48">
        <f>DCOUNTA(BD!$E$1:$I$1771,BD!$I$1,CRITERIOS!P57:Q58)</f>
        <v>1</v>
      </c>
      <c r="CN12" s="48">
        <f>DCOUNTA(BD!$E$1:$I$1771,BD!$I$1,CRITERIOS!R57:S58)</f>
        <v>0</v>
      </c>
      <c r="CO12" s="48">
        <f>DCOUNTA(BD!$E$1:$I$1771,BD!$I$1,CRITERIOS!T57:U58)</f>
        <v>1</v>
      </c>
      <c r="CP12" s="48">
        <f>DCOUNTA(BD!$E$1:$I$1771,BD!$I$1,CRITERIOS!V57:W58)</f>
        <v>1</v>
      </c>
      <c r="CQ12" s="48">
        <f>DCOUNTA(BD!$E$1:$I$1771,BD!$I$1,CRITERIOS!X57:Y58)</f>
        <v>0</v>
      </c>
      <c r="CR12" s="48">
        <f>DCOUNTA(BD!$E$1:$I$1771,BD!$I$1,CRITERIOS!Z57:AA58)</f>
        <v>0</v>
      </c>
      <c r="CS12" s="48">
        <f>DCOUNTA(BD!$E$1:$I$1771,BD!$I$1,CRITERIOS!AB57:AC58)</f>
        <v>0</v>
      </c>
      <c r="CT12" s="48">
        <f>DCOUNTA(BD!$E$1:$I$1771,BD!$I$1,CRITERIOS!AD57:AE58)</f>
        <v>0</v>
      </c>
      <c r="CU12" s="48">
        <f>DCOUNTA(BD!$E$1:$I$1771,BD!$I$1,CRITERIOS!AF57:AG58)</f>
        <v>0</v>
      </c>
      <c r="CV12" s="48">
        <f>DCOUNTA(BD!$E$1:$I$1771,BD!$I$1,CRITERIOS!AH57:AI58)</f>
        <v>0</v>
      </c>
      <c r="CW12" s="48">
        <f>DCOUNTA(BD!$E$1:$I$1771,BD!$I$1,CRITERIOS!AJ57:AK58)</f>
        <v>1</v>
      </c>
      <c r="CX12" s="48">
        <f>DCOUNTA(BD!$E$1:$I$1771,BD!$I$1,CRITERIOS!AL57:AM58)</f>
        <v>1</v>
      </c>
      <c r="CY12" s="48">
        <f>DCOUNTA(BD!$E$1:$I$1771,BD!$I$1,CRITERIOS!AN57:AO58)</f>
        <v>1</v>
      </c>
      <c r="CZ12" s="48">
        <f>DCOUNTA(BD!$E$1:$I$1771,BD!$I$1,CRITERIOS!AP57:AQ58)</f>
        <v>0</v>
      </c>
      <c r="DA12" s="48">
        <f>DCOUNTA(BD!$E$1:$I$1771,BD!$I$1,CRITERIOS!AR57:AS58)</f>
        <v>0</v>
      </c>
      <c r="DB12" s="48">
        <f>DCOUNTA(BD!$E$1:$I$1771,BD!$I$1,CRITERIOS!AT57:AU58)</f>
        <v>0</v>
      </c>
      <c r="DC12" s="48">
        <f>DCOUNTA(BD!$E$1:$I$1771,BD!$I$1,CRITERIOS!AV57:AW58)</f>
        <v>0</v>
      </c>
      <c r="DD12" s="48">
        <f>DCOUNTA(BD!$E$1:$I$1771,BD!$I$1,CRITERIOS!AX57:AY58)</f>
        <v>0</v>
      </c>
      <c r="DE12" s="48">
        <f>DCOUNTA(BD!$E$1:$I$1771,BD!$I$1,CRITERIOS!AZ57:BA58)</f>
        <v>1</v>
      </c>
      <c r="DF12" s="48">
        <f>DCOUNTA(BD!$E$1:$I$1771,BD!$I$1,CRITERIOS!BB57:BC58)</f>
        <v>1</v>
      </c>
      <c r="DG12" s="48">
        <f>DCOUNTA(BD!$E$1:$I$1771,BD!$I$1,CRITERIOS!BD57:BE58)</f>
        <v>0</v>
      </c>
      <c r="DH12" s="48">
        <f>DCOUNTA(BD!$E$1:$I$1771,BD!$I$1,CRITERIOS!BF57:BG58)</f>
        <v>0</v>
      </c>
      <c r="DI12" s="48">
        <f>DCOUNTA(BD!$E$1:$I$1771,BD!$I$1,CRITERIOS!BH57:BI58)</f>
        <v>0</v>
      </c>
      <c r="DJ12" s="48">
        <f>DCOUNTA(BD!$E$1:$I$1771,BD!$I$1,CRITERIOS!BJ57:BK58)</f>
        <v>0</v>
      </c>
      <c r="DK12" s="48">
        <f>DCOUNTA(BD!$E$1:$I$1771,BD!$I$1,CRITERIOS!BL57:BM58)</f>
        <v>0</v>
      </c>
      <c r="DL12" s="48">
        <f>DCOUNTA(BD!$E$1:$I$1771,BD!$I$1,CRITERIOS!BN57:BO58)</f>
        <v>0</v>
      </c>
      <c r="DM12" s="48">
        <f>DCOUNTA(BD!$E$1:$I$1771,BD!$I$1,CRITERIOS!BP57:BQ58)</f>
        <v>0</v>
      </c>
      <c r="DN12" s="48">
        <f>DCOUNTA(BD!$E$1:$I$1771,BD!$I$1,CRITERIOS!BR57:BS58)</f>
        <v>0</v>
      </c>
      <c r="DO12" s="48">
        <f>DCOUNTA(BD!$E$1:$I$1771,BD!$I$1,CRITERIOS!BT57:BU58)</f>
        <v>0</v>
      </c>
      <c r="DP12" s="48">
        <f>DCOUNTA(BD!$E$1:$I$1771,BD!$I$1,CRITERIOS!BV57:BW58)</f>
        <v>0</v>
      </c>
      <c r="DQ12" s="48">
        <f>DCOUNTA(BD!$E$1:$I$1771,BD!$I$1,CRITERIOS!BX57:BY58)</f>
        <v>0</v>
      </c>
      <c r="DR12" s="48">
        <f>DCOUNTA(BD!$E$1:$I$1771,BD!$I$1,CRITERIOS!BZ57:CA58)</f>
        <v>0</v>
      </c>
      <c r="DS12" s="48">
        <f>DCOUNTA(BD!$E$1:$I$1771,BD!$I$1,CRITERIOS!CB57:CC58)</f>
        <v>0</v>
      </c>
      <c r="DT12" s="48">
        <f>DCOUNTA(BD!$E$1:$I$1771,BD!$I$1,CRITERIOS!CD57:CE58)</f>
        <v>0</v>
      </c>
      <c r="DU12" s="48">
        <f>DCOUNTA(BD!$E$1:$I$1771,BD!$I$1,CRITERIOS!CF57:CG58)</f>
        <v>0</v>
      </c>
      <c r="DV12" s="48">
        <f>DCOUNTA(BD!$E$1:$I$1771,BD!$I$1,CRITERIOS!CH57:CI58)</f>
        <v>0</v>
      </c>
      <c r="DW12" s="54"/>
      <c r="DX12" s="54"/>
      <c r="DY12" s="54"/>
      <c r="DZ12" s="54"/>
    </row>
    <row r="13" spans="1:130" ht="15.75" thickBot="1" x14ac:dyDescent="0.3">
      <c r="A13" s="52">
        <v>9</v>
      </c>
      <c r="B13" s="51" t="s">
        <v>283</v>
      </c>
      <c r="C13" s="285">
        <v>1</v>
      </c>
      <c r="D13" s="11">
        <v>18</v>
      </c>
      <c r="E13" s="157">
        <v>23</v>
      </c>
      <c r="F13" s="13"/>
      <c r="G13" s="14"/>
      <c r="H13" s="11">
        <v>38</v>
      </c>
      <c r="I13" s="157">
        <v>3</v>
      </c>
      <c r="J13" s="13"/>
      <c r="K13" s="14"/>
      <c r="L13" s="11">
        <v>36</v>
      </c>
      <c r="M13" s="157">
        <v>5</v>
      </c>
      <c r="N13" s="13"/>
      <c r="O13" s="14"/>
      <c r="P13" s="11"/>
      <c r="Q13" s="157">
        <v>0</v>
      </c>
      <c r="R13" s="13"/>
      <c r="S13" s="14"/>
      <c r="T13" s="11"/>
      <c r="U13" s="157">
        <v>0</v>
      </c>
      <c r="V13" s="13"/>
      <c r="W13" s="14">
        <v>-10</v>
      </c>
      <c r="X13" s="11"/>
      <c r="Y13" s="157">
        <v>0</v>
      </c>
      <c r="Z13" s="13"/>
      <c r="AA13" s="14">
        <v>-10</v>
      </c>
      <c r="AB13" s="11"/>
      <c r="AC13" s="157">
        <v>0</v>
      </c>
      <c r="AD13" s="13"/>
      <c r="AE13" s="14"/>
      <c r="AF13" s="11"/>
      <c r="AG13" s="157">
        <v>0</v>
      </c>
      <c r="AH13" s="13"/>
      <c r="AI13" s="14"/>
      <c r="AJ13" s="11"/>
      <c r="AK13" s="157">
        <v>0</v>
      </c>
      <c r="AL13" s="13"/>
      <c r="AM13" s="14">
        <v>-10</v>
      </c>
      <c r="AN13" s="156">
        <f>VLOOKUP($B13,'SIMULAÇÃO 11 e 12'!$B$2:$H$50,2,FALSE)</f>
        <v>0</v>
      </c>
      <c r="AO13" s="154">
        <f>IF(AN13=0,0,IF(AN13="", 0,VLOOKUP(AN13,'Posição x Pontos'!$H$1:$I$47,2,FALSE)))</f>
        <v>0</v>
      </c>
      <c r="AP13" s="155">
        <f>VLOOKUP($B13,'SIMULAÇÃO 11 e 12'!$B$2:$H$50,3,FALSE)</f>
        <v>0</v>
      </c>
      <c r="AQ13" s="14"/>
      <c r="AR13" s="156">
        <f>VLOOKUP($B13,'SIMULAÇÃO 11 e 12'!$B$2:$H$50,4,FALSE)</f>
        <v>0</v>
      </c>
      <c r="AS13" s="154">
        <f>IF(AR13=0,0,IF(AR13="", 0,VLOOKUP(AR13,'Posição x Pontos'!$H$1:$I$47,2,FALSE)))</f>
        <v>0</v>
      </c>
      <c r="AT13" s="155">
        <f>VLOOKUP($B13,'SIMULAÇÃO 11 e 12'!$B$2:$H$50,5,FALSE)</f>
        <v>0</v>
      </c>
      <c r="AU13" s="14"/>
      <c r="AV13" s="156">
        <f>VLOOKUP($B13,'SIMULAÇÃO 11 e 12'!$B$2:$H$50,6,FALSE)</f>
        <v>0</v>
      </c>
      <c r="AW13" s="154">
        <f>IF(AV13=0,0,IF(AV13="", 0,VLOOKUP(AV13,'Posição x Pontos'!$H$1:$I$47,2,FALSE)))</f>
        <v>0</v>
      </c>
      <c r="AX13" s="155">
        <f>VLOOKUP($B13,'SIMULAÇÃO 11 e 12'!$B$2:$H$50,7,FALSE)</f>
        <v>0</v>
      </c>
      <c r="AY13" s="14"/>
      <c r="AZ13" s="60">
        <f t="shared" ref="AZ13:BK13" si="29">LARGE(Nove,AZ$4)</f>
        <v>23</v>
      </c>
      <c r="BA13" s="60">
        <f t="shared" si="29"/>
        <v>5</v>
      </c>
      <c r="BB13" s="60">
        <f t="shared" si="29"/>
        <v>3</v>
      </c>
      <c r="BC13" s="60">
        <f t="shared" si="29"/>
        <v>0</v>
      </c>
      <c r="BD13" s="60">
        <f t="shared" si="29"/>
        <v>0</v>
      </c>
      <c r="BE13" s="60">
        <f t="shared" si="29"/>
        <v>0</v>
      </c>
      <c r="BF13" s="60">
        <f t="shared" si="29"/>
        <v>0</v>
      </c>
      <c r="BG13" s="60">
        <f t="shared" si="29"/>
        <v>0</v>
      </c>
      <c r="BH13" s="60">
        <f t="shared" si="29"/>
        <v>0</v>
      </c>
      <c r="BI13" s="60">
        <f t="shared" si="29"/>
        <v>0</v>
      </c>
      <c r="BJ13" s="60">
        <f t="shared" si="29"/>
        <v>0</v>
      </c>
      <c r="BK13" s="60">
        <f t="shared" si="29"/>
        <v>0</v>
      </c>
      <c r="BL13" s="60">
        <f t="shared" si="1"/>
        <v>31</v>
      </c>
      <c r="BM13" s="60">
        <f t="shared" si="2"/>
        <v>-30</v>
      </c>
      <c r="BN13" s="60">
        <f t="shared" si="3"/>
        <v>1</v>
      </c>
      <c r="BO13" s="60">
        <f t="shared" si="13"/>
        <v>0</v>
      </c>
      <c r="BP13" s="60">
        <f t="shared" si="14"/>
        <v>0</v>
      </c>
      <c r="BQ13" s="60">
        <f t="shared" si="4"/>
        <v>1</v>
      </c>
      <c r="BR13" s="98">
        <f t="shared" si="5"/>
        <v>1</v>
      </c>
      <c r="BS13" s="60">
        <f>SUM(NoveBonus)</f>
        <v>0</v>
      </c>
      <c r="BT13" s="93">
        <f t="shared" si="6"/>
        <v>31</v>
      </c>
      <c r="BU13" s="60">
        <f t="shared" si="7"/>
        <v>0</v>
      </c>
      <c r="BV13" s="393">
        <f t="shared" si="8"/>
        <v>0</v>
      </c>
      <c r="BW13" s="393">
        <f t="shared" si="9"/>
        <v>1000</v>
      </c>
      <c r="BX13" s="393">
        <f t="shared" si="10"/>
        <v>0</v>
      </c>
      <c r="BY13" s="363">
        <f t="shared" si="15"/>
        <v>0</v>
      </c>
      <c r="BZ13" s="363">
        <f t="shared" si="16"/>
        <v>1000</v>
      </c>
      <c r="CA13" s="363">
        <f t="shared" si="17"/>
        <v>0</v>
      </c>
      <c r="CB13" s="60">
        <f t="shared" si="18"/>
        <v>1000</v>
      </c>
      <c r="CC13" s="60">
        <f t="shared" si="11"/>
        <v>0</v>
      </c>
      <c r="CD13" s="396" t="b">
        <f t="shared" si="19"/>
        <v>1</v>
      </c>
      <c r="CE13" s="396" t="b">
        <f t="shared" si="20"/>
        <v>1</v>
      </c>
      <c r="CF13" s="396" t="b">
        <f t="shared" si="21"/>
        <v>1</v>
      </c>
      <c r="CG13" s="396" t="b">
        <f t="shared" si="22"/>
        <v>1</v>
      </c>
      <c r="CH13" s="48">
        <f>DCOUNTA(BD!$E$1:$I$1771,BD!$I$1,CRITERIOS!F59:G60)</f>
        <v>0</v>
      </c>
      <c r="CI13" s="48">
        <f>DCOUNTA(BD!$E$1:$I$1771,BD!$I$1,CRITERIOS!H59:I60)</f>
        <v>0</v>
      </c>
      <c r="CJ13" s="48">
        <f>DCOUNTA(BD!$E$1:$I$1771,BD!$I$1,CRITERIOS!J59:K60)</f>
        <v>0</v>
      </c>
      <c r="CK13" s="48">
        <f>DCOUNTA(BD!$E$1:$I$1771,BD!$I$1,CRITERIOS!L59:M60)</f>
        <v>0</v>
      </c>
      <c r="CL13" s="48">
        <f>DCOUNTA(BD!$E$1:$I$1771,BD!$I$1,CRITERIOS!N59:O60)</f>
        <v>0</v>
      </c>
      <c r="CM13" s="48">
        <f>DCOUNTA(BD!$E$1:$I$1771,BD!$I$1,CRITERIOS!P59:Q60)</f>
        <v>0</v>
      </c>
      <c r="CN13" s="48">
        <f>DCOUNTA(BD!$E$1:$I$1771,BD!$I$1,CRITERIOS!R59:S60)</f>
        <v>0</v>
      </c>
      <c r="CO13" s="48">
        <f>DCOUNTA(BD!$E$1:$I$1771,BD!$I$1,CRITERIOS!T59:U60)</f>
        <v>0</v>
      </c>
      <c r="CP13" s="48">
        <f>DCOUNTA(BD!$E$1:$I$1771,BD!$I$1,CRITERIOS!V59:W60)</f>
        <v>0</v>
      </c>
      <c r="CQ13" s="48">
        <f>DCOUNTA(BD!$E$1:$I$1771,BD!$I$1,CRITERIOS!X59:Y60)</f>
        <v>0</v>
      </c>
      <c r="CR13" s="48">
        <f>DCOUNTA(BD!$E$1:$I$1771,BD!$I$1,CRITERIOS!Z59:AA60)</f>
        <v>0</v>
      </c>
      <c r="CS13" s="48">
        <f>DCOUNTA(BD!$E$1:$I$1771,BD!$I$1,CRITERIOS!AB59:AC60)</f>
        <v>0</v>
      </c>
      <c r="CT13" s="48">
        <f>DCOUNTA(BD!$E$1:$I$1771,BD!$I$1,CRITERIOS!AD59:AE60)</f>
        <v>0</v>
      </c>
      <c r="CU13" s="48">
        <f>DCOUNTA(BD!$E$1:$I$1771,BD!$I$1,CRITERIOS!AF59:AG60)</f>
        <v>0</v>
      </c>
      <c r="CV13" s="48">
        <f>DCOUNTA(BD!$E$1:$I$1771,BD!$I$1,CRITERIOS!AH59:AI60)</f>
        <v>0</v>
      </c>
      <c r="CW13" s="48">
        <f>DCOUNTA(BD!$E$1:$I$1771,BD!$I$1,CRITERIOS!AJ59:AK60)</f>
        <v>0</v>
      </c>
      <c r="CX13" s="48">
        <f>DCOUNTA(BD!$E$1:$I$1771,BD!$I$1,CRITERIOS!AL59:AM60)</f>
        <v>0</v>
      </c>
      <c r="CY13" s="48">
        <f>DCOUNTA(BD!$E$1:$I$1771,BD!$I$1,CRITERIOS!AN59:AO60)</f>
        <v>1</v>
      </c>
      <c r="CZ13" s="48">
        <f>DCOUNTA(BD!$E$1:$I$1771,BD!$I$1,CRITERIOS!AP59:AQ60)</f>
        <v>0</v>
      </c>
      <c r="DA13" s="48">
        <f>DCOUNTA(BD!$E$1:$I$1771,BD!$I$1,CRITERIOS!AR59:AS60)</f>
        <v>0</v>
      </c>
      <c r="DB13" s="48">
        <f>DCOUNTA(BD!$E$1:$I$1771,BD!$I$1,CRITERIOS!AT59:AU60)</f>
        <v>0</v>
      </c>
      <c r="DC13" s="48">
        <f>DCOUNTA(BD!$E$1:$I$1771,BD!$I$1,CRITERIOS!AV59:AW60)</f>
        <v>0</v>
      </c>
      <c r="DD13" s="48">
        <f>DCOUNTA(BD!$E$1:$I$1771,BD!$I$1,CRITERIOS!AX59:AY60)</f>
        <v>0</v>
      </c>
      <c r="DE13" s="48">
        <f>DCOUNTA(BD!$E$1:$I$1771,BD!$I$1,CRITERIOS!AZ59:BA60)</f>
        <v>0</v>
      </c>
      <c r="DF13" s="48">
        <f>DCOUNTA(BD!$E$1:$I$1771,BD!$I$1,CRITERIOS!BB59:BC60)</f>
        <v>0</v>
      </c>
      <c r="DG13" s="48">
        <f>DCOUNTA(BD!$E$1:$I$1771,BD!$I$1,CRITERIOS!BD59:BE60)</f>
        <v>0</v>
      </c>
      <c r="DH13" s="48">
        <f>DCOUNTA(BD!$E$1:$I$1771,BD!$I$1,CRITERIOS!BF59:BG60)</f>
        <v>0</v>
      </c>
      <c r="DI13" s="48">
        <f>DCOUNTA(BD!$E$1:$I$1771,BD!$I$1,CRITERIOS!BH59:BI60)</f>
        <v>0</v>
      </c>
      <c r="DJ13" s="48">
        <f>DCOUNTA(BD!$E$1:$I$1771,BD!$I$1,CRITERIOS!BJ59:BK60)</f>
        <v>0</v>
      </c>
      <c r="DK13" s="48">
        <f>DCOUNTA(BD!$E$1:$I$1771,BD!$I$1,CRITERIOS!BL59:BM60)</f>
        <v>0</v>
      </c>
      <c r="DL13" s="48">
        <f>DCOUNTA(BD!$E$1:$I$1771,BD!$I$1,CRITERIOS!BN59:BO60)</f>
        <v>0</v>
      </c>
      <c r="DM13" s="48">
        <f>DCOUNTA(BD!$E$1:$I$1771,BD!$I$1,CRITERIOS!BP59:BQ60)</f>
        <v>0</v>
      </c>
      <c r="DN13" s="48">
        <f>DCOUNTA(BD!$E$1:$I$1771,BD!$I$1,CRITERIOS!BR59:BS60)</f>
        <v>0</v>
      </c>
      <c r="DO13" s="48">
        <f>DCOUNTA(BD!$E$1:$I$1771,BD!$I$1,CRITERIOS!BT59:BU60)</f>
        <v>0</v>
      </c>
      <c r="DP13" s="48">
        <f>DCOUNTA(BD!$E$1:$I$1771,BD!$I$1,CRITERIOS!BV59:BW60)</f>
        <v>0</v>
      </c>
      <c r="DQ13" s="48">
        <f>DCOUNTA(BD!$E$1:$I$1771,BD!$I$1,CRITERIOS!BX59:BY60)</f>
        <v>1</v>
      </c>
      <c r="DR13" s="48">
        <f>DCOUNTA(BD!$E$1:$I$1771,BD!$I$1,CRITERIOS!BZ59:CA60)</f>
        <v>0</v>
      </c>
      <c r="DS13" s="48">
        <f>DCOUNTA(BD!$E$1:$I$1771,BD!$I$1,CRITERIOS!CB59:CC60)</f>
        <v>1</v>
      </c>
      <c r="DT13" s="48">
        <f>DCOUNTA(BD!$E$1:$I$1771,BD!$I$1,CRITERIOS!CD59:CE60)</f>
        <v>0</v>
      </c>
      <c r="DU13" s="48">
        <f>DCOUNTA(BD!$E$1:$I$1771,BD!$I$1,CRITERIOS!CF59:CG60)</f>
        <v>0</v>
      </c>
      <c r="DV13" s="48">
        <f>DCOUNTA(BD!$E$1:$I$1771,BD!$I$1,CRITERIOS!CH59:CI60)</f>
        <v>0</v>
      </c>
      <c r="DW13" s="54"/>
      <c r="DX13" s="54"/>
      <c r="DY13" s="54"/>
      <c r="DZ13" s="54"/>
    </row>
    <row r="14" spans="1:130" ht="15.75" thickBot="1" x14ac:dyDescent="0.3">
      <c r="A14" s="52">
        <v>10</v>
      </c>
      <c r="B14" s="51" t="s">
        <v>258</v>
      </c>
      <c r="C14" s="285">
        <v>140</v>
      </c>
      <c r="D14" s="11">
        <v>1</v>
      </c>
      <c r="E14" s="157">
        <v>60</v>
      </c>
      <c r="F14" s="13"/>
      <c r="G14" s="14"/>
      <c r="H14" s="11"/>
      <c r="I14" s="157">
        <v>0</v>
      </c>
      <c r="J14" s="13"/>
      <c r="K14" s="14"/>
      <c r="L14" s="11">
        <v>2</v>
      </c>
      <c r="M14" s="157">
        <v>55</v>
      </c>
      <c r="N14" s="13"/>
      <c r="O14" s="14"/>
      <c r="P14" s="11">
        <v>6</v>
      </c>
      <c r="Q14" s="157">
        <v>46</v>
      </c>
      <c r="R14" s="13"/>
      <c r="S14" s="14"/>
      <c r="T14" s="11">
        <v>22</v>
      </c>
      <c r="U14" s="157">
        <v>19</v>
      </c>
      <c r="V14" s="13"/>
      <c r="W14" s="14"/>
      <c r="X14" s="11"/>
      <c r="Y14" s="157">
        <v>0</v>
      </c>
      <c r="Z14" s="13"/>
      <c r="AA14" s="14">
        <v>-10</v>
      </c>
      <c r="AB14" s="11"/>
      <c r="AC14" s="157">
        <v>0</v>
      </c>
      <c r="AD14" s="13"/>
      <c r="AE14" s="14">
        <v>-10</v>
      </c>
      <c r="AF14" s="11"/>
      <c r="AG14" s="157">
        <v>0</v>
      </c>
      <c r="AH14" s="13"/>
      <c r="AI14" s="14">
        <v>-10</v>
      </c>
      <c r="AJ14" s="11"/>
      <c r="AK14" s="157">
        <v>0</v>
      </c>
      <c r="AL14" s="13"/>
      <c r="AM14" s="14">
        <v>-10</v>
      </c>
      <c r="AN14" s="156">
        <f>VLOOKUP($B14,'SIMULAÇÃO 11 e 12'!$B$2:$H$50,2,FALSE)</f>
        <v>0</v>
      </c>
      <c r="AO14" s="154">
        <f>IF(AN14=0,0,IF(AN14="", 0,VLOOKUP(AN14,'Posição x Pontos'!$H$1:$I$47,2,FALSE)))</f>
        <v>0</v>
      </c>
      <c r="AP14" s="155">
        <f>VLOOKUP($B14,'SIMULAÇÃO 11 e 12'!$B$2:$H$50,3,FALSE)</f>
        <v>0</v>
      </c>
      <c r="AQ14" s="14"/>
      <c r="AR14" s="156">
        <f>VLOOKUP($B14,'SIMULAÇÃO 11 e 12'!$B$2:$H$50,4,FALSE)</f>
        <v>0</v>
      </c>
      <c r="AS14" s="154">
        <f>IF(AR14=0,0,IF(AR14="", 0,VLOOKUP(AR14,'Posição x Pontos'!$H$1:$I$47,2,FALSE)))</f>
        <v>0</v>
      </c>
      <c r="AT14" s="155">
        <f>VLOOKUP($B14,'SIMULAÇÃO 11 e 12'!$B$2:$H$50,5,FALSE)</f>
        <v>0</v>
      </c>
      <c r="AU14" s="14"/>
      <c r="AV14" s="156">
        <f>VLOOKUP($B14,'SIMULAÇÃO 11 e 12'!$B$2:$H$50,6,FALSE)</f>
        <v>0</v>
      </c>
      <c r="AW14" s="154">
        <f>IF(AV14=0,0,IF(AV14="", 0,VLOOKUP(AV14,'Posição x Pontos'!$H$1:$I$47,2,FALSE)))</f>
        <v>0</v>
      </c>
      <c r="AX14" s="155">
        <f>VLOOKUP($B14,'SIMULAÇÃO 11 e 12'!$B$2:$H$50,7,FALSE)</f>
        <v>0</v>
      </c>
      <c r="AY14" s="14"/>
      <c r="AZ14" s="60">
        <f t="shared" ref="AZ14:BK14" si="30">LARGE(Dez,AZ$4)</f>
        <v>60</v>
      </c>
      <c r="BA14" s="60">
        <f t="shared" si="30"/>
        <v>55</v>
      </c>
      <c r="BB14" s="60">
        <f t="shared" si="30"/>
        <v>46</v>
      </c>
      <c r="BC14" s="60">
        <f t="shared" si="30"/>
        <v>19</v>
      </c>
      <c r="BD14" s="60">
        <f t="shared" si="30"/>
        <v>0</v>
      </c>
      <c r="BE14" s="60">
        <f t="shared" si="30"/>
        <v>0</v>
      </c>
      <c r="BF14" s="60">
        <f t="shared" si="30"/>
        <v>0</v>
      </c>
      <c r="BG14" s="60">
        <f t="shared" si="30"/>
        <v>0</v>
      </c>
      <c r="BH14" s="60">
        <f t="shared" si="30"/>
        <v>0</v>
      </c>
      <c r="BI14" s="60">
        <f t="shared" si="30"/>
        <v>0</v>
      </c>
      <c r="BJ14" s="60">
        <f t="shared" si="30"/>
        <v>0</v>
      </c>
      <c r="BK14" s="60">
        <f t="shared" si="30"/>
        <v>0</v>
      </c>
      <c r="BL14" s="60">
        <f t="shared" si="1"/>
        <v>180</v>
      </c>
      <c r="BM14" s="60">
        <f t="shared" si="2"/>
        <v>-40</v>
      </c>
      <c r="BN14" s="60">
        <f t="shared" si="3"/>
        <v>140</v>
      </c>
      <c r="BO14" s="60">
        <f t="shared" si="13"/>
        <v>0</v>
      </c>
      <c r="BP14" s="60">
        <f t="shared" si="14"/>
        <v>0</v>
      </c>
      <c r="BQ14" s="60">
        <f t="shared" si="4"/>
        <v>140</v>
      </c>
      <c r="BR14" s="98">
        <f t="shared" si="5"/>
        <v>140.11000099999998</v>
      </c>
      <c r="BS14" s="60">
        <f>SUM(DezBonus)</f>
        <v>0</v>
      </c>
      <c r="BT14" s="93">
        <f t="shared" si="6"/>
        <v>180.11000099999998</v>
      </c>
      <c r="BU14" s="60">
        <f t="shared" si="7"/>
        <v>0</v>
      </c>
      <c r="BV14" s="393">
        <f t="shared" si="8"/>
        <v>0</v>
      </c>
      <c r="BW14" s="393">
        <f t="shared" si="9"/>
        <v>1000</v>
      </c>
      <c r="BX14" s="393">
        <f t="shared" si="10"/>
        <v>0</v>
      </c>
      <c r="BY14" s="363">
        <f t="shared" si="15"/>
        <v>0</v>
      </c>
      <c r="BZ14" s="363">
        <f t="shared" si="16"/>
        <v>1000</v>
      </c>
      <c r="CA14" s="363">
        <f t="shared" si="17"/>
        <v>0</v>
      </c>
      <c r="CB14" s="60">
        <f t="shared" si="18"/>
        <v>1000</v>
      </c>
      <c r="CC14" s="60">
        <f t="shared" si="11"/>
        <v>0</v>
      </c>
      <c r="CD14" s="396" t="b">
        <f t="shared" si="19"/>
        <v>1</v>
      </c>
      <c r="CE14" s="396" t="b">
        <f t="shared" si="20"/>
        <v>1</v>
      </c>
      <c r="CF14" s="396" t="b">
        <f t="shared" si="21"/>
        <v>1</v>
      </c>
      <c r="CG14" s="396" t="b">
        <f t="shared" si="22"/>
        <v>1</v>
      </c>
      <c r="CH14" s="48">
        <f>DCOUNTA(BD!$E$1:$I$1771,BD!$I$1,CRITERIOS!F61:G62)</f>
        <v>1</v>
      </c>
      <c r="CI14" s="48">
        <f>DCOUNTA(BD!$E$1:$I$1771,BD!$I$1,CRITERIOS!H61:I62)</f>
        <v>1</v>
      </c>
      <c r="CJ14" s="48">
        <f>DCOUNTA(BD!$E$1:$I$1771,BD!$I$1,CRITERIOS!J61:K62)</f>
        <v>0</v>
      </c>
      <c r="CK14" s="48">
        <f>DCOUNTA(BD!$E$1:$I$1771,BD!$I$1,CRITERIOS!L61:M62)</f>
        <v>0</v>
      </c>
      <c r="CL14" s="48">
        <f>DCOUNTA(BD!$E$1:$I$1771,BD!$I$1,CRITERIOS!N61:O62)</f>
        <v>0</v>
      </c>
      <c r="CM14" s="48">
        <f>DCOUNTA(BD!$E$1:$I$1771,BD!$I$1,CRITERIOS!P61:Q62)</f>
        <v>1</v>
      </c>
      <c r="CN14" s="48">
        <f>DCOUNTA(BD!$E$1:$I$1771,BD!$I$1,CRITERIOS!R61:S62)</f>
        <v>0</v>
      </c>
      <c r="CO14" s="48">
        <f>DCOUNTA(BD!$E$1:$I$1771,BD!$I$1,CRITERIOS!T61:U62)</f>
        <v>0</v>
      </c>
      <c r="CP14" s="48">
        <f>DCOUNTA(BD!$E$1:$I$1771,BD!$I$1,CRITERIOS!V61:W62)</f>
        <v>0</v>
      </c>
      <c r="CQ14" s="48">
        <f>DCOUNTA(BD!$E$1:$I$1771,BD!$I$1,CRITERIOS!X61:Y62)</f>
        <v>0</v>
      </c>
      <c r="CR14" s="48">
        <f>DCOUNTA(BD!$E$1:$I$1771,BD!$I$1,CRITERIOS!Z61:AA62)</f>
        <v>0</v>
      </c>
      <c r="CS14" s="48">
        <f>DCOUNTA(BD!$E$1:$I$1771,BD!$I$1,CRITERIOS!AB61:AC62)</f>
        <v>0</v>
      </c>
      <c r="CT14" s="48">
        <f>DCOUNTA(BD!$E$1:$I$1771,BD!$I$1,CRITERIOS!AD61:AE62)</f>
        <v>0</v>
      </c>
      <c r="CU14" s="48">
        <f>DCOUNTA(BD!$E$1:$I$1771,BD!$I$1,CRITERIOS!AF61:AG62)</f>
        <v>0</v>
      </c>
      <c r="CV14" s="48">
        <f>DCOUNTA(BD!$E$1:$I$1771,BD!$I$1,CRITERIOS!AH61:AI62)</f>
        <v>0</v>
      </c>
      <c r="CW14" s="48">
        <f>DCOUNTA(BD!$E$1:$I$1771,BD!$I$1,CRITERIOS!AJ61:AK62)</f>
        <v>0</v>
      </c>
      <c r="CX14" s="48">
        <f>DCOUNTA(BD!$E$1:$I$1771,BD!$I$1,CRITERIOS!AL61:AM62)</f>
        <v>0</v>
      </c>
      <c r="CY14" s="48">
        <f>DCOUNTA(BD!$E$1:$I$1771,BD!$I$1,CRITERIOS!AN61:AO62)</f>
        <v>0</v>
      </c>
      <c r="CZ14" s="48">
        <f>DCOUNTA(BD!$E$1:$I$1771,BD!$I$1,CRITERIOS!AP61:AQ62)</f>
        <v>0</v>
      </c>
      <c r="DA14" s="48">
        <f>DCOUNTA(BD!$E$1:$I$1771,BD!$I$1,CRITERIOS!AR61:AS62)</f>
        <v>0</v>
      </c>
      <c r="DB14" s="48">
        <f>DCOUNTA(BD!$E$1:$I$1771,BD!$I$1,CRITERIOS!AT61:AU62)</f>
        <v>0</v>
      </c>
      <c r="DC14" s="48">
        <f>DCOUNTA(BD!$E$1:$I$1771,BD!$I$1,CRITERIOS!AV61:AW62)</f>
        <v>1</v>
      </c>
      <c r="DD14" s="48">
        <f>DCOUNTA(BD!$E$1:$I$1771,BD!$I$1,CRITERIOS!AX61:AY62)</f>
        <v>0</v>
      </c>
      <c r="DE14" s="48">
        <f>DCOUNTA(BD!$E$1:$I$1771,BD!$I$1,CRITERIOS!AZ61:BA62)</f>
        <v>0</v>
      </c>
      <c r="DF14" s="48">
        <f>DCOUNTA(BD!$E$1:$I$1771,BD!$I$1,CRITERIOS!BB61:BC62)</f>
        <v>0</v>
      </c>
      <c r="DG14" s="48">
        <f>DCOUNTA(BD!$E$1:$I$1771,BD!$I$1,CRITERIOS!BD61:BE62)</f>
        <v>0</v>
      </c>
      <c r="DH14" s="48">
        <f>DCOUNTA(BD!$E$1:$I$1771,BD!$I$1,CRITERIOS!BF61:BG62)</f>
        <v>0</v>
      </c>
      <c r="DI14" s="48">
        <f>DCOUNTA(BD!$E$1:$I$1771,BD!$I$1,CRITERIOS!BH61:BI62)</f>
        <v>0</v>
      </c>
      <c r="DJ14" s="48">
        <f>DCOUNTA(BD!$E$1:$I$1771,BD!$I$1,CRITERIOS!BJ61:BK62)</f>
        <v>0</v>
      </c>
      <c r="DK14" s="48">
        <f>DCOUNTA(BD!$E$1:$I$1771,BD!$I$1,CRITERIOS!BL61:BM62)</f>
        <v>0</v>
      </c>
      <c r="DL14" s="48">
        <f>DCOUNTA(BD!$E$1:$I$1771,BD!$I$1,CRITERIOS!BN61:BO62)</f>
        <v>0</v>
      </c>
      <c r="DM14" s="48">
        <f>DCOUNTA(BD!$E$1:$I$1771,BD!$I$1,CRITERIOS!BP61:BQ62)</f>
        <v>0</v>
      </c>
      <c r="DN14" s="48">
        <f>DCOUNTA(BD!$E$1:$I$1771,BD!$I$1,CRITERIOS!BR61:BS62)</f>
        <v>0</v>
      </c>
      <c r="DO14" s="48">
        <f>DCOUNTA(BD!$E$1:$I$1771,BD!$I$1,CRITERIOS!BT61:BU62)</f>
        <v>0</v>
      </c>
      <c r="DP14" s="48">
        <f>DCOUNTA(BD!$E$1:$I$1771,BD!$I$1,CRITERIOS!BV61:BW62)</f>
        <v>0</v>
      </c>
      <c r="DQ14" s="48">
        <f>DCOUNTA(BD!$E$1:$I$1771,BD!$I$1,CRITERIOS!BX61:BY62)</f>
        <v>0</v>
      </c>
      <c r="DR14" s="48">
        <f>DCOUNTA(BD!$E$1:$I$1771,BD!$I$1,CRITERIOS!BZ61:CA62)</f>
        <v>0</v>
      </c>
      <c r="DS14" s="48">
        <f>DCOUNTA(BD!$E$1:$I$1771,BD!$I$1,CRITERIOS!CB61:CC62)</f>
        <v>0</v>
      </c>
      <c r="DT14" s="48">
        <f>DCOUNTA(BD!$E$1:$I$1771,BD!$I$1,CRITERIOS!CD61:CE62)</f>
        <v>0</v>
      </c>
      <c r="DU14" s="48">
        <f>DCOUNTA(BD!$E$1:$I$1771,BD!$I$1,CRITERIOS!CF61:CG62)</f>
        <v>0</v>
      </c>
      <c r="DV14" s="48">
        <f>DCOUNTA(BD!$E$1:$I$1771,BD!$I$1,CRITERIOS!CH61:CI62)</f>
        <v>0</v>
      </c>
      <c r="DW14" s="54"/>
      <c r="DX14" s="54"/>
      <c r="DY14" s="54"/>
      <c r="DZ14" s="54"/>
    </row>
    <row r="15" spans="1:130" ht="15.75" thickBot="1" x14ac:dyDescent="0.3">
      <c r="A15" s="52">
        <v>11</v>
      </c>
      <c r="B15" s="51" t="s">
        <v>284</v>
      </c>
      <c r="C15" s="285">
        <v>57</v>
      </c>
      <c r="D15" s="11">
        <v>4</v>
      </c>
      <c r="E15" s="157">
        <v>50</v>
      </c>
      <c r="F15" s="13">
        <v>2</v>
      </c>
      <c r="G15" s="14"/>
      <c r="H15" s="11">
        <v>21</v>
      </c>
      <c r="I15" s="157">
        <v>20</v>
      </c>
      <c r="J15" s="13"/>
      <c r="K15" s="14" t="s">
        <v>53</v>
      </c>
      <c r="L15" s="11">
        <v>26</v>
      </c>
      <c r="M15" s="157">
        <v>15</v>
      </c>
      <c r="N15" s="13"/>
      <c r="O15" s="14" t="s">
        <v>53</v>
      </c>
      <c r="P15" s="11"/>
      <c r="Q15" s="157">
        <v>0</v>
      </c>
      <c r="R15" s="13"/>
      <c r="S15" s="14"/>
      <c r="T15" s="11"/>
      <c r="U15" s="157">
        <v>0</v>
      </c>
      <c r="V15" s="13"/>
      <c r="W15" s="14">
        <v>-10</v>
      </c>
      <c r="X15" s="11"/>
      <c r="Y15" s="157">
        <v>0</v>
      </c>
      <c r="Z15" s="13"/>
      <c r="AA15" s="14">
        <v>-10</v>
      </c>
      <c r="AB15" s="11"/>
      <c r="AC15" s="157">
        <v>0</v>
      </c>
      <c r="AD15" s="13"/>
      <c r="AE15" s="14"/>
      <c r="AF15" s="11"/>
      <c r="AG15" s="157">
        <v>0</v>
      </c>
      <c r="AH15" s="13"/>
      <c r="AI15" s="14"/>
      <c r="AJ15" s="11"/>
      <c r="AK15" s="157">
        <v>0</v>
      </c>
      <c r="AL15" s="13"/>
      <c r="AM15" s="14">
        <v>-10</v>
      </c>
      <c r="AN15" s="156">
        <f>VLOOKUP($B15,'SIMULAÇÃO 11 e 12'!$B$2:$H$50,2,FALSE)</f>
        <v>0</v>
      </c>
      <c r="AO15" s="154">
        <f>IF(AN15=0,0,IF(AN15="", 0,VLOOKUP(AN15,'Posição x Pontos'!$H$1:$I$47,2,FALSE)))</f>
        <v>0</v>
      </c>
      <c r="AP15" s="155">
        <f>VLOOKUP($B15,'SIMULAÇÃO 11 e 12'!$B$2:$H$50,3,FALSE)</f>
        <v>0</v>
      </c>
      <c r="AQ15" s="14"/>
      <c r="AR15" s="156">
        <f>VLOOKUP($B15,'SIMULAÇÃO 11 e 12'!$B$2:$H$50,4,FALSE)</f>
        <v>0</v>
      </c>
      <c r="AS15" s="154">
        <f>IF(AR15=0,0,IF(AR15="", 0,VLOOKUP(AR15,'Posição x Pontos'!$H$1:$I$47,2,FALSE)))</f>
        <v>0</v>
      </c>
      <c r="AT15" s="155">
        <f>VLOOKUP($B15,'SIMULAÇÃO 11 e 12'!$B$2:$H$50,5,FALSE)</f>
        <v>0</v>
      </c>
      <c r="AU15" s="14"/>
      <c r="AV15" s="156">
        <f>VLOOKUP($B15,'SIMULAÇÃO 11 e 12'!$B$2:$H$50,6,FALSE)</f>
        <v>0</v>
      </c>
      <c r="AW15" s="154">
        <f>IF(AV15=0,0,IF(AV15="", 0,VLOOKUP(AV15,'Posição x Pontos'!$H$1:$I$47,2,FALSE)))</f>
        <v>0</v>
      </c>
      <c r="AX15" s="155">
        <f>VLOOKUP($B15,'SIMULAÇÃO 11 e 12'!$B$2:$H$50,7,FALSE)</f>
        <v>0</v>
      </c>
      <c r="AY15" s="14"/>
      <c r="AZ15" s="60">
        <f t="shared" ref="AZ15:BK15" si="31">LARGE(Onze,AZ$4)</f>
        <v>50</v>
      </c>
      <c r="BA15" s="60">
        <f t="shared" si="31"/>
        <v>20</v>
      </c>
      <c r="BB15" s="60">
        <f t="shared" si="31"/>
        <v>15</v>
      </c>
      <c r="BC15" s="60">
        <f t="shared" si="31"/>
        <v>0</v>
      </c>
      <c r="BD15" s="60">
        <f t="shared" si="31"/>
        <v>0</v>
      </c>
      <c r="BE15" s="60">
        <f t="shared" si="31"/>
        <v>0</v>
      </c>
      <c r="BF15" s="60">
        <f t="shared" si="31"/>
        <v>0</v>
      </c>
      <c r="BG15" s="60">
        <f t="shared" si="31"/>
        <v>0</v>
      </c>
      <c r="BH15" s="60">
        <f t="shared" si="31"/>
        <v>0</v>
      </c>
      <c r="BI15" s="60">
        <f t="shared" si="31"/>
        <v>0</v>
      </c>
      <c r="BJ15" s="60">
        <f t="shared" si="31"/>
        <v>0</v>
      </c>
      <c r="BK15" s="60">
        <f t="shared" si="31"/>
        <v>0</v>
      </c>
      <c r="BL15" s="60">
        <f t="shared" si="1"/>
        <v>85</v>
      </c>
      <c r="BM15" s="60">
        <f t="shared" si="2"/>
        <v>-30</v>
      </c>
      <c r="BN15" s="60">
        <f t="shared" si="3"/>
        <v>55</v>
      </c>
      <c r="BO15" s="60">
        <f t="shared" si="13"/>
        <v>0</v>
      </c>
      <c r="BP15" s="60">
        <f t="shared" si="14"/>
        <v>0</v>
      </c>
      <c r="BQ15" s="60">
        <f t="shared" ref="BQ15:BQ27" si="32">BN15-BO15-BP15+BS15</f>
        <v>57</v>
      </c>
      <c r="BR15" s="98">
        <f t="shared" si="5"/>
        <v>57.000100000000003</v>
      </c>
      <c r="BS15" s="60">
        <f>SUM(OnzeBonus)</f>
        <v>2</v>
      </c>
      <c r="BT15" s="93">
        <f t="shared" si="6"/>
        <v>87.000100000000003</v>
      </c>
      <c r="BU15" s="60">
        <f t="shared" si="7"/>
        <v>2</v>
      </c>
      <c r="BV15" s="393">
        <f t="shared" si="8"/>
        <v>8</v>
      </c>
      <c r="BW15" s="393">
        <f t="shared" si="9"/>
        <v>20</v>
      </c>
      <c r="BX15" s="393">
        <f t="shared" si="10"/>
        <v>2</v>
      </c>
      <c r="BY15" s="363">
        <f t="shared" si="15"/>
        <v>12</v>
      </c>
      <c r="BZ15" s="363">
        <f t="shared" si="16"/>
        <v>15</v>
      </c>
      <c r="CA15" s="363">
        <f t="shared" si="17"/>
        <v>3</v>
      </c>
      <c r="CB15" s="60">
        <f t="shared" si="18"/>
        <v>1000</v>
      </c>
      <c r="CC15" s="60">
        <f t="shared" si="11"/>
        <v>0</v>
      </c>
      <c r="CD15" s="396" t="b">
        <f t="shared" si="19"/>
        <v>1</v>
      </c>
      <c r="CE15" s="396" t="b">
        <f t="shared" si="20"/>
        <v>1</v>
      </c>
      <c r="CF15" s="396" t="b">
        <f t="shared" si="21"/>
        <v>1</v>
      </c>
      <c r="CG15" s="396" t="b">
        <f t="shared" si="22"/>
        <v>1</v>
      </c>
      <c r="CH15" s="48">
        <f>DCOUNTA(BD!$E$1:$I$1771,BD!$I$1,CRITERIOS!F63:G64)</f>
        <v>0</v>
      </c>
      <c r="CI15" s="48">
        <f>DCOUNTA(BD!$E$1:$I$1771,BD!$I$1,CRITERIOS!H63:I64)</f>
        <v>0</v>
      </c>
      <c r="CJ15" s="48">
        <f>DCOUNTA(BD!$E$1:$I$1771,BD!$I$1,CRITERIOS!J63:K64)</f>
        <v>0</v>
      </c>
      <c r="CK15" s="48">
        <f>DCOUNTA(BD!$E$1:$I$1771,BD!$I$1,CRITERIOS!L63:M64)</f>
        <v>1</v>
      </c>
      <c r="CL15" s="48">
        <f>DCOUNTA(BD!$E$1:$I$1771,BD!$I$1,CRITERIOS!N63:O64)</f>
        <v>0</v>
      </c>
      <c r="CM15" s="48">
        <f>DCOUNTA(BD!$E$1:$I$1771,BD!$I$1,CRITERIOS!P63:Q64)</f>
        <v>0</v>
      </c>
      <c r="CN15" s="48">
        <f>DCOUNTA(BD!$E$1:$I$1771,BD!$I$1,CRITERIOS!R63:S64)</f>
        <v>0</v>
      </c>
      <c r="CO15" s="48">
        <f>DCOUNTA(BD!$E$1:$I$1771,BD!$I$1,CRITERIOS!T63:U64)</f>
        <v>0</v>
      </c>
      <c r="CP15" s="48">
        <f>DCOUNTA(BD!$E$1:$I$1771,BD!$I$1,CRITERIOS!V63:W64)</f>
        <v>0</v>
      </c>
      <c r="CQ15" s="48">
        <f>DCOUNTA(BD!$E$1:$I$1771,BD!$I$1,CRITERIOS!X63:Y64)</f>
        <v>0</v>
      </c>
      <c r="CR15" s="48">
        <f>DCOUNTA(BD!$E$1:$I$1771,BD!$I$1,CRITERIOS!Z63:AA64)</f>
        <v>0</v>
      </c>
      <c r="CS15" s="48">
        <f>DCOUNTA(BD!$E$1:$I$1771,BD!$I$1,CRITERIOS!AB63:AC64)</f>
        <v>0</v>
      </c>
      <c r="CT15" s="48">
        <f>DCOUNTA(BD!$E$1:$I$1771,BD!$I$1,CRITERIOS!AD63:AE64)</f>
        <v>0</v>
      </c>
      <c r="CU15" s="48">
        <f>DCOUNTA(BD!$E$1:$I$1771,BD!$I$1,CRITERIOS!AF63:AG64)</f>
        <v>0</v>
      </c>
      <c r="CV15" s="48">
        <f>DCOUNTA(BD!$E$1:$I$1771,BD!$I$1,CRITERIOS!AH63:AI64)</f>
        <v>0</v>
      </c>
      <c r="CW15" s="48">
        <f>DCOUNTA(BD!$E$1:$I$1771,BD!$I$1,CRITERIOS!AJ63:AK64)</f>
        <v>0</v>
      </c>
      <c r="CX15" s="48">
        <f>DCOUNTA(BD!$E$1:$I$1771,BD!$I$1,CRITERIOS!AL63:AM64)</f>
        <v>0</v>
      </c>
      <c r="CY15" s="48">
        <f>DCOUNTA(BD!$E$1:$I$1771,BD!$I$1,CRITERIOS!AN63:AO64)</f>
        <v>0</v>
      </c>
      <c r="CZ15" s="48">
        <f>DCOUNTA(BD!$E$1:$I$1771,BD!$I$1,CRITERIOS!AP63:AQ64)</f>
        <v>0</v>
      </c>
      <c r="DA15" s="48">
        <f>DCOUNTA(BD!$E$1:$I$1771,BD!$I$1,CRITERIOS!AR63:AS64)</f>
        <v>0</v>
      </c>
      <c r="DB15" s="48">
        <f>DCOUNTA(BD!$E$1:$I$1771,BD!$I$1,CRITERIOS!AT63:AU64)</f>
        <v>1</v>
      </c>
      <c r="DC15" s="48">
        <f>DCOUNTA(BD!$E$1:$I$1771,BD!$I$1,CRITERIOS!AV63:AW64)</f>
        <v>0</v>
      </c>
      <c r="DD15" s="48">
        <f>DCOUNTA(BD!$E$1:$I$1771,BD!$I$1,CRITERIOS!AX63:AY64)</f>
        <v>0</v>
      </c>
      <c r="DE15" s="48">
        <f>DCOUNTA(BD!$E$1:$I$1771,BD!$I$1,CRITERIOS!AZ63:BA64)</f>
        <v>0</v>
      </c>
      <c r="DF15" s="48">
        <f>DCOUNTA(BD!$E$1:$I$1771,BD!$I$1,CRITERIOS!BB63:BC64)</f>
        <v>0</v>
      </c>
      <c r="DG15" s="48">
        <f>DCOUNTA(BD!$E$1:$I$1771,BD!$I$1,CRITERIOS!BD63:BE64)</f>
        <v>1</v>
      </c>
      <c r="DH15" s="48">
        <f>DCOUNTA(BD!$E$1:$I$1771,BD!$I$1,CRITERIOS!BF63:BG64)</f>
        <v>0</v>
      </c>
      <c r="DI15" s="48">
        <f>DCOUNTA(BD!$E$1:$I$1771,BD!$I$1,CRITERIOS!BH63:BI64)</f>
        <v>0</v>
      </c>
      <c r="DJ15" s="48">
        <f>DCOUNTA(BD!$E$1:$I$1771,BD!$I$1,CRITERIOS!BJ63:BK64)</f>
        <v>0</v>
      </c>
      <c r="DK15" s="48">
        <f>DCOUNTA(BD!$E$1:$I$1771,BD!$I$1,CRITERIOS!BL63:BM64)</f>
        <v>0</v>
      </c>
      <c r="DL15" s="48">
        <f>DCOUNTA(BD!$E$1:$I$1771,BD!$I$1,CRITERIOS!BN63:BO64)</f>
        <v>0</v>
      </c>
      <c r="DM15" s="48">
        <f>DCOUNTA(BD!$E$1:$I$1771,BD!$I$1,CRITERIOS!BP63:BQ64)</f>
        <v>0</v>
      </c>
      <c r="DN15" s="48">
        <f>DCOUNTA(BD!$E$1:$I$1771,BD!$I$1,CRITERIOS!BR63:BS64)</f>
        <v>0</v>
      </c>
      <c r="DO15" s="48">
        <f>DCOUNTA(BD!$E$1:$I$1771,BD!$I$1,CRITERIOS!BT63:BU64)</f>
        <v>0</v>
      </c>
      <c r="DP15" s="48">
        <f>DCOUNTA(BD!$E$1:$I$1771,BD!$I$1,CRITERIOS!BV63:BW64)</f>
        <v>0</v>
      </c>
      <c r="DQ15" s="48">
        <f>DCOUNTA(BD!$E$1:$I$1771,BD!$I$1,CRITERIOS!BX63:BY64)</f>
        <v>0</v>
      </c>
      <c r="DR15" s="48">
        <f>DCOUNTA(BD!$E$1:$I$1771,BD!$I$1,CRITERIOS!BZ63:CA64)</f>
        <v>0</v>
      </c>
      <c r="DS15" s="48">
        <f>DCOUNTA(BD!$E$1:$I$1771,BD!$I$1,CRITERIOS!CB63:CC64)</f>
        <v>0</v>
      </c>
      <c r="DT15" s="48">
        <f>DCOUNTA(BD!$E$1:$I$1771,BD!$I$1,CRITERIOS!CD63:CE64)</f>
        <v>0</v>
      </c>
      <c r="DU15" s="48">
        <f>DCOUNTA(BD!$E$1:$I$1771,BD!$I$1,CRITERIOS!CF63:CG64)</f>
        <v>0</v>
      </c>
      <c r="DV15" s="48">
        <f>DCOUNTA(BD!$E$1:$I$1771,BD!$I$1,CRITERIOS!CH63:CI64)</f>
        <v>0</v>
      </c>
      <c r="DW15" s="54"/>
      <c r="DX15" s="54"/>
      <c r="DY15" s="54"/>
      <c r="DZ15" s="54"/>
    </row>
    <row r="16" spans="1:130" s="65" customFormat="1" ht="15.75" thickBot="1" x14ac:dyDescent="0.3">
      <c r="A16" s="52">
        <v>12</v>
      </c>
      <c r="B16" s="51" t="s">
        <v>260</v>
      </c>
      <c r="C16" s="285">
        <v>313</v>
      </c>
      <c r="D16" s="11">
        <v>8</v>
      </c>
      <c r="E16" s="157">
        <v>42</v>
      </c>
      <c r="F16" s="13"/>
      <c r="G16" s="14"/>
      <c r="H16" s="11"/>
      <c r="I16" s="157">
        <v>0</v>
      </c>
      <c r="J16" s="13"/>
      <c r="K16" s="14"/>
      <c r="L16" s="11">
        <v>13</v>
      </c>
      <c r="M16" s="157">
        <v>32</v>
      </c>
      <c r="N16" s="13"/>
      <c r="O16" s="14"/>
      <c r="P16" s="11">
        <v>22</v>
      </c>
      <c r="Q16" s="157">
        <v>19</v>
      </c>
      <c r="R16" s="13"/>
      <c r="S16" s="14"/>
      <c r="T16" s="11">
        <v>1</v>
      </c>
      <c r="U16" s="157">
        <v>60</v>
      </c>
      <c r="V16" s="13"/>
      <c r="W16" s="14"/>
      <c r="X16" s="11">
        <v>19</v>
      </c>
      <c r="Y16" s="157">
        <v>22</v>
      </c>
      <c r="Z16" s="13"/>
      <c r="AA16" s="14"/>
      <c r="AB16" s="11">
        <v>8</v>
      </c>
      <c r="AC16" s="157">
        <v>42</v>
      </c>
      <c r="AD16" s="13"/>
      <c r="AE16" s="14"/>
      <c r="AF16" s="11">
        <v>5</v>
      </c>
      <c r="AG16" s="157">
        <v>48</v>
      </c>
      <c r="AH16" s="13"/>
      <c r="AI16" s="14"/>
      <c r="AJ16" s="11">
        <v>5</v>
      </c>
      <c r="AK16" s="157">
        <v>48</v>
      </c>
      <c r="AL16" s="13"/>
      <c r="AM16" s="14"/>
      <c r="AN16" s="156">
        <f>VLOOKUP($B16,'SIMULAÇÃO 11 e 12'!$B$2:$H$50,2,FALSE)</f>
        <v>0</v>
      </c>
      <c r="AO16" s="154">
        <f>IF(AN16=0,0,IF(AN16="", 0,VLOOKUP(AN16,'Posição x Pontos'!$H$1:$I$47,2,FALSE)))</f>
        <v>0</v>
      </c>
      <c r="AP16" s="155">
        <f>VLOOKUP($B16,'SIMULAÇÃO 11 e 12'!$B$2:$H$50,3,FALSE)</f>
        <v>0</v>
      </c>
      <c r="AQ16" s="14"/>
      <c r="AR16" s="156">
        <f>VLOOKUP($B16,'SIMULAÇÃO 11 e 12'!$B$2:$H$50,4,FALSE)</f>
        <v>0</v>
      </c>
      <c r="AS16" s="154">
        <f>IF(AR16=0,0,IF(AR16="", 0,VLOOKUP(AR16,'Posição x Pontos'!$H$1:$I$47,2,FALSE)))</f>
        <v>0</v>
      </c>
      <c r="AT16" s="155">
        <f>VLOOKUP($B16,'SIMULAÇÃO 11 e 12'!$B$2:$H$50,5,FALSE)</f>
        <v>0</v>
      </c>
      <c r="AU16" s="14"/>
      <c r="AV16" s="156">
        <f>VLOOKUP($B16,'SIMULAÇÃO 11 e 12'!$B$2:$H$50,6,FALSE)</f>
        <v>0</v>
      </c>
      <c r="AW16" s="154">
        <f>IF(AV16=0,0,IF(AV16="", 0,VLOOKUP(AV16,'Posição x Pontos'!$H$1:$I$47,2,FALSE)))</f>
        <v>0</v>
      </c>
      <c r="AX16" s="155">
        <f>VLOOKUP($B16,'SIMULAÇÃO 11 e 12'!$B$2:$H$50,7,FALSE)</f>
        <v>0</v>
      </c>
      <c r="AY16" s="14"/>
      <c r="AZ16" s="64">
        <f t="shared" ref="AZ16:BK16" si="33">LARGE(Doze,AZ$4)</f>
        <v>60</v>
      </c>
      <c r="BA16" s="64">
        <f t="shared" si="33"/>
        <v>48</v>
      </c>
      <c r="BB16" s="64">
        <f t="shared" si="33"/>
        <v>48</v>
      </c>
      <c r="BC16" s="64">
        <f t="shared" si="33"/>
        <v>42</v>
      </c>
      <c r="BD16" s="64">
        <f t="shared" si="33"/>
        <v>42</v>
      </c>
      <c r="BE16" s="64">
        <f t="shared" si="33"/>
        <v>32</v>
      </c>
      <c r="BF16" s="64">
        <f t="shared" si="33"/>
        <v>22</v>
      </c>
      <c r="BG16" s="64">
        <f t="shared" si="33"/>
        <v>19</v>
      </c>
      <c r="BH16" s="64">
        <f t="shared" si="33"/>
        <v>0</v>
      </c>
      <c r="BI16" s="64">
        <f t="shared" si="33"/>
        <v>0</v>
      </c>
      <c r="BJ16" s="64">
        <f t="shared" si="33"/>
        <v>0</v>
      </c>
      <c r="BK16" s="64">
        <f t="shared" si="33"/>
        <v>0</v>
      </c>
      <c r="BL16" s="64">
        <f t="shared" si="1"/>
        <v>313</v>
      </c>
      <c r="BM16" s="64">
        <f t="shared" si="2"/>
        <v>0</v>
      </c>
      <c r="BN16" s="64">
        <f t="shared" si="3"/>
        <v>313</v>
      </c>
      <c r="BO16" s="64">
        <f t="shared" si="13"/>
        <v>0</v>
      </c>
      <c r="BP16" s="64">
        <f t="shared" si="14"/>
        <v>0</v>
      </c>
      <c r="BQ16" s="64">
        <f t="shared" si="32"/>
        <v>313</v>
      </c>
      <c r="BR16" s="93">
        <f t="shared" si="5"/>
        <v>313.10002000002004</v>
      </c>
      <c r="BS16" s="64">
        <f>SUM(DozeBonus)</f>
        <v>0</v>
      </c>
      <c r="BT16" s="93">
        <f t="shared" si="6"/>
        <v>313.10002000000003</v>
      </c>
      <c r="BU16" s="64">
        <f t="shared" si="7"/>
        <v>0</v>
      </c>
      <c r="BV16" s="394">
        <f t="shared" si="8"/>
        <v>0</v>
      </c>
      <c r="BW16" s="394">
        <f t="shared" si="9"/>
        <v>1000</v>
      </c>
      <c r="BX16" s="394">
        <f t="shared" si="10"/>
        <v>0</v>
      </c>
      <c r="BY16" s="363">
        <f t="shared" si="15"/>
        <v>0</v>
      </c>
      <c r="BZ16" s="363">
        <f t="shared" si="16"/>
        <v>1000</v>
      </c>
      <c r="CA16" s="364">
        <f t="shared" si="17"/>
        <v>0</v>
      </c>
      <c r="CB16" s="60">
        <f t="shared" si="18"/>
        <v>1000</v>
      </c>
      <c r="CC16" s="64">
        <f t="shared" si="11"/>
        <v>0</v>
      </c>
      <c r="CD16" s="396" t="b">
        <f t="shared" si="19"/>
        <v>1</v>
      </c>
      <c r="CE16" s="396" t="b">
        <f t="shared" si="20"/>
        <v>1</v>
      </c>
      <c r="CF16" s="396" t="b">
        <f t="shared" si="21"/>
        <v>1</v>
      </c>
      <c r="CG16" s="396" t="b">
        <f t="shared" si="22"/>
        <v>1</v>
      </c>
      <c r="CH16" s="143">
        <f>DCOUNTA(BD!$E$1:$I$1771,BD!$I$1,CRITERIOS!F65:G66)</f>
        <v>1</v>
      </c>
      <c r="CI16" s="143">
        <f>DCOUNTA(BD!$E$1:$I$1771,BD!$I$1,CRITERIOS!H65:I66)</f>
        <v>0</v>
      </c>
      <c r="CJ16" s="143">
        <f>DCOUNTA(BD!$E$1:$I$1771,BD!$I$1,CRITERIOS!J65:K66)</f>
        <v>0</v>
      </c>
      <c r="CK16" s="143">
        <f>DCOUNTA(BD!$E$1:$I$1771,BD!$I$1,CRITERIOS!L65:M66)</f>
        <v>0</v>
      </c>
      <c r="CL16" s="143">
        <f>DCOUNTA(BD!$E$1:$I$1771,BD!$I$1,CRITERIOS!N65:O66)</f>
        <v>2</v>
      </c>
      <c r="CM16" s="143">
        <f>DCOUNTA(BD!$E$1:$I$1771,BD!$I$1,CRITERIOS!P65:Q66)</f>
        <v>0</v>
      </c>
      <c r="CN16" s="143">
        <f>DCOUNTA(BD!$E$1:$I$1771,BD!$I$1,CRITERIOS!R65:S66)</f>
        <v>0</v>
      </c>
      <c r="CO16" s="143">
        <f>DCOUNTA(BD!$E$1:$I$1771,BD!$I$1,CRITERIOS!T65:U66)</f>
        <v>2</v>
      </c>
      <c r="CP16" s="143">
        <f>DCOUNTA(BD!$E$1:$I$1771,BD!$I$1,CRITERIOS!V65:W66)</f>
        <v>0</v>
      </c>
      <c r="CQ16" s="143">
        <f>DCOUNTA(BD!$E$1:$I$1771,BD!$I$1,CRITERIOS!X65:Y66)</f>
        <v>0</v>
      </c>
      <c r="CR16" s="143">
        <f>DCOUNTA(BD!$E$1:$I$1771,BD!$I$1,CRITERIOS!Z65:AA66)</f>
        <v>0</v>
      </c>
      <c r="CS16" s="143">
        <f>DCOUNTA(BD!$E$1:$I$1771,BD!$I$1,CRITERIOS!AB65:AC66)</f>
        <v>0</v>
      </c>
      <c r="CT16" s="143">
        <f>DCOUNTA(BD!$E$1:$I$1771,BD!$I$1,CRITERIOS!AD65:AE66)</f>
        <v>1</v>
      </c>
      <c r="CU16" s="143">
        <f>DCOUNTA(BD!$E$1:$I$1771,BD!$I$1,CRITERIOS!AF65:AG66)</f>
        <v>0</v>
      </c>
      <c r="CV16" s="143">
        <f>DCOUNTA(BD!$E$1:$I$1771,BD!$I$1,CRITERIOS!AH65:AI66)</f>
        <v>0</v>
      </c>
      <c r="CW16" s="143">
        <f>DCOUNTA(BD!$E$1:$I$1771,BD!$I$1,CRITERIOS!AJ65:AK66)</f>
        <v>0</v>
      </c>
      <c r="CX16" s="143">
        <f>DCOUNTA(BD!$E$1:$I$1771,BD!$I$1,CRITERIOS!AL65:AM66)</f>
        <v>0</v>
      </c>
      <c r="CY16" s="143">
        <f>DCOUNTA(BD!$E$1:$I$1771,BD!$I$1,CRITERIOS!AN65:AO66)</f>
        <v>0</v>
      </c>
      <c r="CZ16" s="143">
        <f>DCOUNTA(BD!$E$1:$I$1771,BD!$I$1,CRITERIOS!AP65:AQ66)</f>
        <v>1</v>
      </c>
      <c r="DA16" s="143">
        <f>DCOUNTA(BD!$E$1:$I$1771,BD!$I$1,CRITERIOS!AR65:AS66)</f>
        <v>0</v>
      </c>
      <c r="DB16" s="143">
        <f>DCOUNTA(BD!$E$1:$I$1771,BD!$I$1,CRITERIOS!AT65:AU66)</f>
        <v>0</v>
      </c>
      <c r="DC16" s="143">
        <f>DCOUNTA(BD!$E$1:$I$1771,BD!$I$1,CRITERIOS!AV65:AW66)</f>
        <v>1</v>
      </c>
      <c r="DD16" s="143">
        <f>DCOUNTA(BD!$E$1:$I$1771,BD!$I$1,CRITERIOS!AX65:AY66)</f>
        <v>0</v>
      </c>
      <c r="DE16" s="143">
        <f>DCOUNTA(BD!$E$1:$I$1771,BD!$I$1,CRITERIOS!AZ65:BA66)</f>
        <v>0</v>
      </c>
      <c r="DF16" s="143">
        <f>DCOUNTA(BD!$E$1:$I$1771,BD!$I$1,CRITERIOS!BB65:BC66)</f>
        <v>0</v>
      </c>
      <c r="DG16" s="143">
        <f>DCOUNTA(BD!$E$1:$I$1771,BD!$I$1,CRITERIOS!BD65:BE66)</f>
        <v>0</v>
      </c>
      <c r="DH16" s="143">
        <f>DCOUNTA(BD!$E$1:$I$1771,BD!$I$1,CRITERIOS!BF65:BG66)</f>
        <v>0</v>
      </c>
      <c r="DI16" s="143">
        <f>DCOUNTA(BD!$E$1:$I$1771,BD!$I$1,CRITERIOS!BH65:BI66)</f>
        <v>0</v>
      </c>
      <c r="DJ16" s="143">
        <f>DCOUNTA(BD!$E$1:$I$1771,BD!$I$1,CRITERIOS!BJ65:BK66)</f>
        <v>0</v>
      </c>
      <c r="DK16" s="143">
        <f>DCOUNTA(BD!$E$1:$I$1771,BD!$I$1,CRITERIOS!BL65:BM66)</f>
        <v>0</v>
      </c>
      <c r="DL16" s="143">
        <f>DCOUNTA(BD!$E$1:$I$1771,BD!$I$1,CRITERIOS!BN65:BO66)</f>
        <v>0</v>
      </c>
      <c r="DM16" s="143">
        <f>DCOUNTA(BD!$E$1:$I$1771,BD!$I$1,CRITERIOS!BP65:BQ66)</f>
        <v>0</v>
      </c>
      <c r="DN16" s="143">
        <f>DCOUNTA(BD!$E$1:$I$1771,BD!$I$1,CRITERIOS!BR65:BS66)</f>
        <v>0</v>
      </c>
      <c r="DO16" s="143">
        <f>DCOUNTA(BD!$E$1:$I$1771,BD!$I$1,CRITERIOS!BT65:BU66)</f>
        <v>0</v>
      </c>
      <c r="DP16" s="143">
        <f>DCOUNTA(BD!$E$1:$I$1771,BD!$I$1,CRITERIOS!BV65:BW66)</f>
        <v>0</v>
      </c>
      <c r="DQ16" s="143">
        <f>DCOUNTA(BD!$E$1:$I$1771,BD!$I$1,CRITERIOS!BX65:BY66)</f>
        <v>0</v>
      </c>
      <c r="DR16" s="143">
        <f>DCOUNTA(BD!$E$1:$I$1771,BD!$I$1,CRITERIOS!BZ65:CA66)</f>
        <v>0</v>
      </c>
      <c r="DS16" s="143">
        <f>DCOUNTA(BD!$E$1:$I$1771,BD!$I$1,CRITERIOS!CB65:CC66)</f>
        <v>0</v>
      </c>
      <c r="DT16" s="143">
        <f>DCOUNTA(BD!$E$1:$I$1771,BD!$I$1,CRITERIOS!CD65:CE66)</f>
        <v>0</v>
      </c>
      <c r="DU16" s="143">
        <f>DCOUNTA(BD!$E$1:$I$1771,BD!$I$1,CRITERIOS!CF65:CG66)</f>
        <v>0</v>
      </c>
      <c r="DV16" s="143">
        <f>DCOUNTA(BD!$E$1:$I$1771,BD!$I$1,CRITERIOS!CH65:CI66)</f>
        <v>0</v>
      </c>
    </row>
    <row r="17" spans="1:130" ht="15.75" thickBot="1" x14ac:dyDescent="0.3">
      <c r="A17" s="52">
        <v>13</v>
      </c>
      <c r="B17" s="51" t="s">
        <v>285</v>
      </c>
      <c r="C17" s="285">
        <v>29</v>
      </c>
      <c r="D17" s="11">
        <v>32</v>
      </c>
      <c r="E17" s="157">
        <v>9</v>
      </c>
      <c r="F17" s="13"/>
      <c r="G17" s="14"/>
      <c r="H17" s="11">
        <v>32</v>
      </c>
      <c r="I17" s="157">
        <v>9</v>
      </c>
      <c r="J17" s="13"/>
      <c r="K17" s="14"/>
      <c r="L17" s="11">
        <v>34</v>
      </c>
      <c r="M17" s="157">
        <v>7</v>
      </c>
      <c r="N17" s="13"/>
      <c r="O17" s="14"/>
      <c r="P17" s="11">
        <v>27</v>
      </c>
      <c r="Q17" s="157">
        <v>14</v>
      </c>
      <c r="R17" s="13"/>
      <c r="S17" s="14"/>
      <c r="T17" s="11">
        <v>21</v>
      </c>
      <c r="U17" s="157">
        <v>20</v>
      </c>
      <c r="V17" s="13"/>
      <c r="W17" s="14"/>
      <c r="X17" s="11"/>
      <c r="Y17" s="157">
        <v>0</v>
      </c>
      <c r="Z17" s="13"/>
      <c r="AA17" s="14"/>
      <c r="AB17" s="11"/>
      <c r="AC17" s="157">
        <v>0</v>
      </c>
      <c r="AD17" s="13"/>
      <c r="AE17" s="14">
        <v>-10</v>
      </c>
      <c r="AF17" s="11"/>
      <c r="AG17" s="157">
        <v>0</v>
      </c>
      <c r="AH17" s="13"/>
      <c r="AI17" s="14">
        <v>-10</v>
      </c>
      <c r="AJ17" s="11"/>
      <c r="AK17" s="157">
        <v>0</v>
      </c>
      <c r="AL17" s="13"/>
      <c r="AM17" s="14">
        <v>-10</v>
      </c>
      <c r="AN17" s="156">
        <f>VLOOKUP($B17,'SIMULAÇÃO 11 e 12'!$B$2:$H$50,2,FALSE)</f>
        <v>0</v>
      </c>
      <c r="AO17" s="154">
        <f>IF(AN17=0,0,IF(AN17="", 0,VLOOKUP(AN17,'Posição x Pontos'!$H$1:$I$47,2,FALSE)))</f>
        <v>0</v>
      </c>
      <c r="AP17" s="155">
        <f>VLOOKUP($B17,'SIMULAÇÃO 11 e 12'!$B$2:$H$50,3,FALSE)</f>
        <v>0</v>
      </c>
      <c r="AQ17" s="14"/>
      <c r="AR17" s="156">
        <f>VLOOKUP($B17,'SIMULAÇÃO 11 e 12'!$B$2:$H$50,4,FALSE)</f>
        <v>0</v>
      </c>
      <c r="AS17" s="154">
        <f>IF(AR17=0,0,IF(AR17="", 0,VLOOKUP(AR17,'Posição x Pontos'!$H$1:$I$47,2,FALSE)))</f>
        <v>0</v>
      </c>
      <c r="AT17" s="155">
        <f>VLOOKUP($B17,'SIMULAÇÃO 11 e 12'!$B$2:$H$50,5,FALSE)</f>
        <v>0</v>
      </c>
      <c r="AU17" s="14"/>
      <c r="AV17" s="156">
        <f>VLOOKUP($B17,'SIMULAÇÃO 11 e 12'!$B$2:$H$50,6,FALSE)</f>
        <v>0</v>
      </c>
      <c r="AW17" s="154">
        <f>IF(AV17=0,0,IF(AV17="", 0,VLOOKUP(AV17,'Posição x Pontos'!$H$1:$I$47,2,FALSE)))</f>
        <v>0</v>
      </c>
      <c r="AX17" s="155">
        <f>VLOOKUP($B17,'SIMULAÇÃO 11 e 12'!$B$2:$H$50,7,FALSE)</f>
        <v>0</v>
      </c>
      <c r="AY17" s="14"/>
      <c r="AZ17" s="60">
        <f t="shared" ref="AZ17:BK17" si="34">LARGE(Treze,AZ$4)</f>
        <v>20</v>
      </c>
      <c r="BA17" s="60">
        <f t="shared" si="34"/>
        <v>14</v>
      </c>
      <c r="BB17" s="60">
        <f t="shared" si="34"/>
        <v>9</v>
      </c>
      <c r="BC17" s="60">
        <f t="shared" si="34"/>
        <v>9</v>
      </c>
      <c r="BD17" s="60">
        <f t="shared" si="34"/>
        <v>7</v>
      </c>
      <c r="BE17" s="60">
        <f t="shared" si="34"/>
        <v>0</v>
      </c>
      <c r="BF17" s="60">
        <f t="shared" si="34"/>
        <v>0</v>
      </c>
      <c r="BG17" s="60">
        <f t="shared" si="34"/>
        <v>0</v>
      </c>
      <c r="BH17" s="60">
        <f t="shared" si="34"/>
        <v>0</v>
      </c>
      <c r="BI17" s="60">
        <f t="shared" si="34"/>
        <v>0</v>
      </c>
      <c r="BJ17" s="60">
        <f t="shared" si="34"/>
        <v>0</v>
      </c>
      <c r="BK17" s="60">
        <f t="shared" si="34"/>
        <v>0</v>
      </c>
      <c r="BL17" s="60">
        <f t="shared" si="1"/>
        <v>59</v>
      </c>
      <c r="BM17" s="60">
        <f t="shared" si="2"/>
        <v>-30</v>
      </c>
      <c r="BN17" s="60">
        <f t="shared" si="3"/>
        <v>29</v>
      </c>
      <c r="BO17" s="60">
        <f t="shared" si="13"/>
        <v>0</v>
      </c>
      <c r="BP17" s="60">
        <f t="shared" si="14"/>
        <v>0</v>
      </c>
      <c r="BQ17" s="60">
        <f t="shared" si="32"/>
        <v>29</v>
      </c>
      <c r="BR17" s="98">
        <f t="shared" si="5"/>
        <v>29</v>
      </c>
      <c r="BS17" s="60">
        <f>SUM(VinteDoisBonus)</f>
        <v>0</v>
      </c>
      <c r="BT17" s="93">
        <f t="shared" si="6"/>
        <v>59</v>
      </c>
      <c r="BU17" s="60">
        <f t="shared" si="7"/>
        <v>0</v>
      </c>
      <c r="BV17" s="393">
        <f t="shared" si="8"/>
        <v>0</v>
      </c>
      <c r="BW17" s="393">
        <f t="shared" si="9"/>
        <v>1000</v>
      </c>
      <c r="BX17" s="393">
        <f t="shared" si="10"/>
        <v>0</v>
      </c>
      <c r="BY17" s="363">
        <f t="shared" si="15"/>
        <v>0</v>
      </c>
      <c r="BZ17" s="363">
        <f t="shared" si="16"/>
        <v>1000</v>
      </c>
      <c r="CA17" s="363">
        <f t="shared" si="17"/>
        <v>0</v>
      </c>
      <c r="CB17" s="60">
        <f t="shared" si="18"/>
        <v>1000</v>
      </c>
      <c r="CC17" s="60">
        <f t="shared" si="11"/>
        <v>0</v>
      </c>
      <c r="CD17" s="396" t="b">
        <f t="shared" si="19"/>
        <v>1</v>
      </c>
      <c r="CE17" s="396" t="b">
        <f t="shared" si="20"/>
        <v>1</v>
      </c>
      <c r="CF17" s="396" t="b">
        <f t="shared" si="21"/>
        <v>1</v>
      </c>
      <c r="CG17" s="396" t="b">
        <f t="shared" si="22"/>
        <v>1</v>
      </c>
      <c r="CH17" s="48">
        <f>DCOUNTA(BD!$E$1:$I$1771,BD!$I$1,CRITERIOS!F67:G68)</f>
        <v>0</v>
      </c>
      <c r="CI17" s="48">
        <f>DCOUNTA(BD!$E$1:$I$1771,BD!$I$1,CRITERIOS!H67:I68)</f>
        <v>0</v>
      </c>
      <c r="CJ17" s="48">
        <f>DCOUNTA(BD!$E$1:$I$1771,BD!$I$1,CRITERIOS!J67:K68)</f>
        <v>0</v>
      </c>
      <c r="CK17" s="48">
        <f>DCOUNTA(BD!$E$1:$I$1771,BD!$I$1,CRITERIOS!L67:M68)</f>
        <v>0</v>
      </c>
      <c r="CL17" s="48">
        <f>DCOUNTA(BD!$E$1:$I$1771,BD!$I$1,CRITERIOS!N67:O68)</f>
        <v>0</v>
      </c>
      <c r="CM17" s="48">
        <f>DCOUNTA(BD!$E$1:$I$1771,BD!$I$1,CRITERIOS!P67:Q68)</f>
        <v>0</v>
      </c>
      <c r="CN17" s="48">
        <f>DCOUNTA(BD!$E$1:$I$1771,BD!$I$1,CRITERIOS!R67:S68)</f>
        <v>0</v>
      </c>
      <c r="CO17" s="48">
        <f>DCOUNTA(BD!$E$1:$I$1771,BD!$I$1,CRITERIOS!T67:U68)</f>
        <v>0</v>
      </c>
      <c r="CP17" s="48">
        <f>DCOUNTA(BD!$E$1:$I$1771,BD!$I$1,CRITERIOS!V67:W68)</f>
        <v>0</v>
      </c>
      <c r="CQ17" s="48">
        <f>DCOUNTA(BD!$E$1:$I$1771,BD!$I$1,CRITERIOS!X67:Y68)</f>
        <v>0</v>
      </c>
      <c r="CR17" s="48">
        <f>DCOUNTA(BD!$E$1:$I$1771,BD!$I$1,CRITERIOS!Z67:AA68)</f>
        <v>0</v>
      </c>
      <c r="CS17" s="48">
        <f>DCOUNTA(BD!$E$1:$I$1771,BD!$I$1,CRITERIOS!AB67:AC68)</f>
        <v>0</v>
      </c>
      <c r="CT17" s="48">
        <f>DCOUNTA(BD!$E$1:$I$1771,BD!$I$1,CRITERIOS!AD67:AE68)</f>
        <v>0</v>
      </c>
      <c r="CU17" s="48">
        <f>DCOUNTA(BD!$E$1:$I$1771,BD!$I$1,CRITERIOS!AF67:AG68)</f>
        <v>0</v>
      </c>
      <c r="CV17" s="48">
        <f>DCOUNTA(BD!$E$1:$I$1771,BD!$I$1,CRITERIOS!AH67:AI68)</f>
        <v>0</v>
      </c>
      <c r="CW17" s="48">
        <f>DCOUNTA(BD!$E$1:$I$1771,BD!$I$1,CRITERIOS!AJ67:AK68)</f>
        <v>0</v>
      </c>
      <c r="CX17" s="48">
        <f>DCOUNTA(BD!$E$1:$I$1771,BD!$I$1,CRITERIOS!AL67:AM68)</f>
        <v>0</v>
      </c>
      <c r="CY17" s="48">
        <f>DCOUNTA(BD!$E$1:$I$1771,BD!$I$1,CRITERIOS!AN67:AO68)</f>
        <v>0</v>
      </c>
      <c r="CZ17" s="48">
        <f>DCOUNTA(BD!$E$1:$I$1771,BD!$I$1,CRITERIOS!AP67:AQ68)</f>
        <v>0</v>
      </c>
      <c r="DA17" s="48">
        <f>DCOUNTA(BD!$E$1:$I$1771,BD!$I$1,CRITERIOS!AR67:AS68)</f>
        <v>0</v>
      </c>
      <c r="DB17" s="48">
        <f>DCOUNTA(BD!$E$1:$I$1771,BD!$I$1,CRITERIOS!AT67:AU68)</f>
        <v>1</v>
      </c>
      <c r="DC17" s="48">
        <f>DCOUNTA(BD!$E$1:$I$1771,BD!$I$1,CRITERIOS!AV67:AW68)</f>
        <v>0</v>
      </c>
      <c r="DD17" s="48">
        <f>DCOUNTA(BD!$E$1:$I$1771,BD!$I$1,CRITERIOS!AX67:AY68)</f>
        <v>0</v>
      </c>
      <c r="DE17" s="48">
        <f>DCOUNTA(BD!$E$1:$I$1771,BD!$I$1,CRITERIOS!AZ67:BA68)</f>
        <v>0</v>
      </c>
      <c r="DF17" s="48">
        <f>DCOUNTA(BD!$E$1:$I$1771,BD!$I$1,CRITERIOS!BB67:BC68)</f>
        <v>0</v>
      </c>
      <c r="DG17" s="48">
        <f>DCOUNTA(BD!$E$1:$I$1771,BD!$I$1,CRITERIOS!BD67:BE68)</f>
        <v>0</v>
      </c>
      <c r="DH17" s="48">
        <f>DCOUNTA(BD!$E$1:$I$1771,BD!$I$1,CRITERIOS!BF67:BG68)</f>
        <v>1</v>
      </c>
      <c r="DI17" s="48">
        <f>DCOUNTA(BD!$E$1:$I$1771,BD!$I$1,CRITERIOS!BH67:BI68)</f>
        <v>0</v>
      </c>
      <c r="DJ17" s="48">
        <f>DCOUNTA(BD!$E$1:$I$1771,BD!$I$1,CRITERIOS!BJ67:BK68)</f>
        <v>0</v>
      </c>
      <c r="DK17" s="48">
        <f>DCOUNTA(BD!$E$1:$I$1771,BD!$I$1,CRITERIOS!BL67:BM68)</f>
        <v>0</v>
      </c>
      <c r="DL17" s="48">
        <f>DCOUNTA(BD!$E$1:$I$1771,BD!$I$1,CRITERIOS!BN67:BO68)</f>
        <v>0</v>
      </c>
      <c r="DM17" s="48">
        <f>DCOUNTA(BD!$E$1:$I$1771,BD!$I$1,CRITERIOS!BP67:BQ68)</f>
        <v>2</v>
      </c>
      <c r="DN17" s="48">
        <f>DCOUNTA(BD!$E$1:$I$1771,BD!$I$1,CRITERIOS!BR67:BS68)</f>
        <v>0</v>
      </c>
      <c r="DO17" s="48">
        <f>DCOUNTA(BD!$E$1:$I$1771,BD!$I$1,CRITERIOS!BT67:BU68)</f>
        <v>1</v>
      </c>
      <c r="DP17" s="48">
        <f>DCOUNTA(BD!$E$1:$I$1771,BD!$I$1,CRITERIOS!BV67:BW68)</f>
        <v>0</v>
      </c>
      <c r="DQ17" s="48">
        <f>DCOUNTA(BD!$E$1:$I$1771,BD!$I$1,CRITERIOS!BX67:BY68)</f>
        <v>0</v>
      </c>
      <c r="DR17" s="48">
        <f>DCOUNTA(BD!$E$1:$I$1771,BD!$I$1,CRITERIOS!BZ67:CA68)</f>
        <v>0</v>
      </c>
      <c r="DS17" s="48">
        <f>DCOUNTA(BD!$E$1:$I$1771,BD!$I$1,CRITERIOS!CB67:CC68)</f>
        <v>0</v>
      </c>
      <c r="DT17" s="48">
        <f>DCOUNTA(BD!$E$1:$I$1771,BD!$I$1,CRITERIOS!CD67:CE68)</f>
        <v>0</v>
      </c>
      <c r="DU17" s="48">
        <f>DCOUNTA(BD!$E$1:$I$1771,BD!$I$1,CRITERIOS!CF67:CG68)</f>
        <v>0</v>
      </c>
      <c r="DV17" s="48">
        <f>DCOUNTA(BD!$E$1:$I$1771,BD!$I$1,CRITERIOS!CH67:CI68)</f>
        <v>0</v>
      </c>
      <c r="DW17" s="54"/>
      <c r="DX17" s="54"/>
      <c r="DY17" s="54"/>
      <c r="DZ17" s="54"/>
    </row>
    <row r="18" spans="1:130" ht="15.75" thickBot="1" x14ac:dyDescent="0.3">
      <c r="A18" s="52">
        <v>14</v>
      </c>
      <c r="B18" s="51" t="s">
        <v>286</v>
      </c>
      <c r="C18" s="285">
        <v>192</v>
      </c>
      <c r="D18" s="11"/>
      <c r="E18" s="157">
        <v>0</v>
      </c>
      <c r="F18" s="13"/>
      <c r="G18" s="14">
        <v>-10</v>
      </c>
      <c r="H18" s="11">
        <v>22</v>
      </c>
      <c r="I18" s="157">
        <v>19</v>
      </c>
      <c r="J18" s="13"/>
      <c r="K18" s="14"/>
      <c r="L18" s="11">
        <v>19</v>
      </c>
      <c r="M18" s="157">
        <v>22</v>
      </c>
      <c r="N18" s="13"/>
      <c r="O18" s="14"/>
      <c r="P18" s="11">
        <v>23</v>
      </c>
      <c r="Q18" s="157">
        <v>18</v>
      </c>
      <c r="R18" s="13"/>
      <c r="S18" s="14"/>
      <c r="T18" s="11">
        <v>5</v>
      </c>
      <c r="U18" s="157">
        <v>48</v>
      </c>
      <c r="V18" s="13"/>
      <c r="W18" s="14"/>
      <c r="X18" s="11">
        <v>27</v>
      </c>
      <c r="Y18" s="157">
        <v>14</v>
      </c>
      <c r="Z18" s="13"/>
      <c r="AA18" s="14" t="s">
        <v>53</v>
      </c>
      <c r="AB18" s="11">
        <v>18</v>
      </c>
      <c r="AC18" s="157">
        <v>23</v>
      </c>
      <c r="AD18" s="13"/>
      <c r="AE18" s="14"/>
      <c r="AF18" s="11">
        <v>10</v>
      </c>
      <c r="AG18" s="157">
        <v>38</v>
      </c>
      <c r="AH18" s="13"/>
      <c r="AI18" s="14"/>
      <c r="AJ18" s="11">
        <v>21</v>
      </c>
      <c r="AK18" s="157">
        <v>20</v>
      </c>
      <c r="AL18" s="13"/>
      <c r="AM18" s="14"/>
      <c r="AN18" s="156">
        <f>VLOOKUP($B18,'SIMULAÇÃO 11 e 12'!$B$2:$H$50,2,FALSE)</f>
        <v>0</v>
      </c>
      <c r="AO18" s="154">
        <f>IF(AN18=0,0,IF(AN18="", 0,VLOOKUP(AN18,'Posição x Pontos'!$H$1:$I$47,2,FALSE)))</f>
        <v>0</v>
      </c>
      <c r="AP18" s="155">
        <f>VLOOKUP($B18,'SIMULAÇÃO 11 e 12'!$B$2:$H$50,3,FALSE)</f>
        <v>0</v>
      </c>
      <c r="AQ18" s="14"/>
      <c r="AR18" s="156">
        <f>VLOOKUP($B18,'SIMULAÇÃO 11 e 12'!$B$2:$H$50,4,FALSE)</f>
        <v>0</v>
      </c>
      <c r="AS18" s="154">
        <f>IF(AR18=0,0,IF(AR18="", 0,VLOOKUP(AR18,'Posição x Pontos'!$H$1:$I$47,2,FALSE)))</f>
        <v>0</v>
      </c>
      <c r="AT18" s="155">
        <f>VLOOKUP($B18,'SIMULAÇÃO 11 e 12'!$B$2:$H$50,5,FALSE)</f>
        <v>0</v>
      </c>
      <c r="AU18" s="14"/>
      <c r="AV18" s="156">
        <f>VLOOKUP($B18,'SIMULAÇÃO 11 e 12'!$B$2:$H$50,6,FALSE)</f>
        <v>0</v>
      </c>
      <c r="AW18" s="154">
        <f>IF(AV18=0,0,IF(AV18="", 0,VLOOKUP(AV18,'Posição x Pontos'!$H$1:$I$47,2,FALSE)))</f>
        <v>0</v>
      </c>
      <c r="AX18" s="155">
        <f>VLOOKUP($B18,'SIMULAÇÃO 11 e 12'!$B$2:$H$50,7,FALSE)</f>
        <v>0</v>
      </c>
      <c r="AY18" s="14"/>
      <c r="AZ18" s="60">
        <f t="shared" ref="AZ18:BK18" si="35">LARGE(Quatorze,AZ$4)</f>
        <v>48</v>
      </c>
      <c r="BA18" s="60">
        <f t="shared" si="35"/>
        <v>38</v>
      </c>
      <c r="BB18" s="60">
        <f t="shared" si="35"/>
        <v>23</v>
      </c>
      <c r="BC18" s="60">
        <f t="shared" si="35"/>
        <v>22</v>
      </c>
      <c r="BD18" s="60">
        <f t="shared" si="35"/>
        <v>20</v>
      </c>
      <c r="BE18" s="60">
        <f t="shared" si="35"/>
        <v>19</v>
      </c>
      <c r="BF18" s="60">
        <f t="shared" si="35"/>
        <v>18</v>
      </c>
      <c r="BG18" s="60">
        <f t="shared" si="35"/>
        <v>14</v>
      </c>
      <c r="BH18" s="60">
        <f t="shared" si="35"/>
        <v>0</v>
      </c>
      <c r="BI18" s="60">
        <f t="shared" si="35"/>
        <v>0</v>
      </c>
      <c r="BJ18" s="60">
        <f t="shared" si="35"/>
        <v>0</v>
      </c>
      <c r="BK18" s="60">
        <f t="shared" si="35"/>
        <v>0</v>
      </c>
      <c r="BL18" s="60">
        <f t="shared" si="1"/>
        <v>202</v>
      </c>
      <c r="BM18" s="60">
        <f t="shared" si="2"/>
        <v>-10</v>
      </c>
      <c r="BN18" s="60">
        <f t="shared" si="3"/>
        <v>192</v>
      </c>
      <c r="BO18" s="60">
        <f t="shared" si="13"/>
        <v>0</v>
      </c>
      <c r="BP18" s="60">
        <f t="shared" si="14"/>
        <v>0</v>
      </c>
      <c r="BQ18" s="60">
        <f t="shared" si="32"/>
        <v>192</v>
      </c>
      <c r="BR18" s="98">
        <f t="shared" si="5"/>
        <v>192.00001000000012</v>
      </c>
      <c r="BS18" s="60">
        <f>SUM(QuatorzeBonus)</f>
        <v>0</v>
      </c>
      <c r="BT18" s="93">
        <f t="shared" si="6"/>
        <v>202.00001</v>
      </c>
      <c r="BU18" s="60">
        <f t="shared" si="7"/>
        <v>1</v>
      </c>
      <c r="BV18" s="393">
        <f t="shared" si="8"/>
        <v>24</v>
      </c>
      <c r="BW18" s="393">
        <f t="shared" si="9"/>
        <v>14</v>
      </c>
      <c r="BX18" s="393">
        <f t="shared" si="10"/>
        <v>8</v>
      </c>
      <c r="BY18" s="363">
        <f t="shared" si="15"/>
        <v>24</v>
      </c>
      <c r="BZ18" s="363">
        <f t="shared" si="16"/>
        <v>14</v>
      </c>
      <c r="CA18" s="363">
        <f t="shared" si="17"/>
        <v>8</v>
      </c>
      <c r="CB18" s="60">
        <f t="shared" si="18"/>
        <v>1000</v>
      </c>
      <c r="CC18" s="60">
        <f t="shared" si="11"/>
        <v>0</v>
      </c>
      <c r="CD18" s="396" t="b">
        <f t="shared" si="19"/>
        <v>1</v>
      </c>
      <c r="CE18" s="396" t="b">
        <f t="shared" si="20"/>
        <v>1</v>
      </c>
      <c r="CF18" s="396" t="b">
        <f t="shared" si="21"/>
        <v>1</v>
      </c>
      <c r="CG18" s="396" t="b">
        <f t="shared" si="22"/>
        <v>1</v>
      </c>
      <c r="CH18" s="48">
        <f>DCOUNTA(BD!$E$1:$I$1771,BD!$I$1,CRITERIOS!F69:G70)</f>
        <v>0</v>
      </c>
      <c r="CI18" s="48">
        <f>DCOUNTA(BD!$E$1:$I$1771,BD!$I$1,CRITERIOS!H69:I70)</f>
        <v>0</v>
      </c>
      <c r="CJ18" s="48">
        <f>DCOUNTA(BD!$E$1:$I$1771,BD!$I$1,CRITERIOS!J69:K70)</f>
        <v>0</v>
      </c>
      <c r="CK18" s="48">
        <f>DCOUNTA(BD!$E$1:$I$1771,BD!$I$1,CRITERIOS!L69:M70)</f>
        <v>0</v>
      </c>
      <c r="CL18" s="48">
        <f>DCOUNTA(BD!$E$1:$I$1771,BD!$I$1,CRITERIOS!N69:O70)</f>
        <v>1</v>
      </c>
      <c r="CM18" s="48">
        <f>DCOUNTA(BD!$E$1:$I$1771,BD!$I$1,CRITERIOS!P69:Q70)</f>
        <v>0</v>
      </c>
      <c r="CN18" s="48">
        <f>DCOUNTA(BD!$E$1:$I$1771,BD!$I$1,CRITERIOS!R69:S70)</f>
        <v>0</v>
      </c>
      <c r="CO18" s="48">
        <f>DCOUNTA(BD!$E$1:$I$1771,BD!$I$1,CRITERIOS!T69:U70)</f>
        <v>0</v>
      </c>
      <c r="CP18" s="48">
        <f>DCOUNTA(BD!$E$1:$I$1771,BD!$I$1,CRITERIOS!V69:W70)</f>
        <v>0</v>
      </c>
      <c r="CQ18" s="48">
        <f>DCOUNTA(BD!$E$1:$I$1771,BD!$I$1,CRITERIOS!X69:Y70)</f>
        <v>1</v>
      </c>
      <c r="CR18" s="48">
        <f>DCOUNTA(BD!$E$1:$I$1771,BD!$I$1,CRITERIOS!Z69:AA70)</f>
        <v>0</v>
      </c>
      <c r="CS18" s="48">
        <f>DCOUNTA(BD!$E$1:$I$1771,BD!$I$1,CRITERIOS!AB69:AC70)</f>
        <v>0</v>
      </c>
      <c r="CT18" s="48">
        <f>DCOUNTA(BD!$E$1:$I$1771,BD!$I$1,CRITERIOS!AD69:AE70)</f>
        <v>0</v>
      </c>
      <c r="CU18" s="48">
        <f>DCOUNTA(BD!$E$1:$I$1771,BD!$I$1,CRITERIOS!AF69:AG70)</f>
        <v>0</v>
      </c>
      <c r="CV18" s="48">
        <f>DCOUNTA(BD!$E$1:$I$1771,BD!$I$1,CRITERIOS!AH69:AI70)</f>
        <v>0</v>
      </c>
      <c r="CW18" s="48">
        <f>DCOUNTA(BD!$E$1:$I$1771,BD!$I$1,CRITERIOS!AJ69:AK70)</f>
        <v>0</v>
      </c>
      <c r="CX18" s="48">
        <f>DCOUNTA(BD!$E$1:$I$1771,BD!$I$1,CRITERIOS!AL69:AM70)</f>
        <v>0</v>
      </c>
      <c r="CY18" s="48">
        <f>DCOUNTA(BD!$E$1:$I$1771,BD!$I$1,CRITERIOS!AN69:AO70)</f>
        <v>1</v>
      </c>
      <c r="CZ18" s="48">
        <f>DCOUNTA(BD!$E$1:$I$1771,BD!$I$1,CRITERIOS!AP69:AQ70)</f>
        <v>1</v>
      </c>
      <c r="DA18" s="48">
        <f>DCOUNTA(BD!$E$1:$I$1771,BD!$I$1,CRITERIOS!AR69:AS70)</f>
        <v>0</v>
      </c>
      <c r="DB18" s="48">
        <f>DCOUNTA(BD!$E$1:$I$1771,BD!$I$1,CRITERIOS!AT69:AU70)</f>
        <v>1</v>
      </c>
      <c r="DC18" s="48">
        <f>DCOUNTA(BD!$E$1:$I$1771,BD!$I$1,CRITERIOS!AV69:AW70)</f>
        <v>1</v>
      </c>
      <c r="DD18" s="48">
        <f>DCOUNTA(BD!$E$1:$I$1771,BD!$I$1,CRITERIOS!AX69:AY70)</f>
        <v>1</v>
      </c>
      <c r="DE18" s="48">
        <f>DCOUNTA(BD!$E$1:$I$1771,BD!$I$1,CRITERIOS!AZ69:BA70)</f>
        <v>0</v>
      </c>
      <c r="DF18" s="48">
        <f>DCOUNTA(BD!$E$1:$I$1771,BD!$I$1,CRITERIOS!BB69:BC70)</f>
        <v>0</v>
      </c>
      <c r="DG18" s="48">
        <f>DCOUNTA(BD!$E$1:$I$1771,BD!$I$1,CRITERIOS!BD69:BE70)</f>
        <v>0</v>
      </c>
      <c r="DH18" s="48">
        <f>DCOUNTA(BD!$E$1:$I$1771,BD!$I$1,CRITERIOS!BF69:BG70)</f>
        <v>1</v>
      </c>
      <c r="DI18" s="48">
        <f>DCOUNTA(BD!$E$1:$I$1771,BD!$I$1,CRITERIOS!BH69:BI70)</f>
        <v>0</v>
      </c>
      <c r="DJ18" s="48">
        <f>DCOUNTA(BD!$E$1:$I$1771,BD!$I$1,CRITERIOS!BJ69:BK70)</f>
        <v>0</v>
      </c>
      <c r="DK18" s="48">
        <f>DCOUNTA(BD!$E$1:$I$1771,BD!$I$1,CRITERIOS!BL69:BM70)</f>
        <v>0</v>
      </c>
      <c r="DL18" s="48">
        <f>DCOUNTA(BD!$E$1:$I$1771,BD!$I$1,CRITERIOS!BN69:BO70)</f>
        <v>0</v>
      </c>
      <c r="DM18" s="48">
        <f>DCOUNTA(BD!$E$1:$I$1771,BD!$I$1,CRITERIOS!BP69:BQ70)</f>
        <v>0</v>
      </c>
      <c r="DN18" s="48">
        <f>DCOUNTA(BD!$E$1:$I$1771,BD!$I$1,CRITERIOS!BR69:BS70)</f>
        <v>0</v>
      </c>
      <c r="DO18" s="48">
        <f>DCOUNTA(BD!$E$1:$I$1771,BD!$I$1,CRITERIOS!BT69:BU70)</f>
        <v>0</v>
      </c>
      <c r="DP18" s="48">
        <f>DCOUNTA(BD!$E$1:$I$1771,BD!$I$1,CRITERIOS!BV69:BW70)</f>
        <v>0</v>
      </c>
      <c r="DQ18" s="48">
        <f>DCOUNTA(BD!$E$1:$I$1771,BD!$I$1,CRITERIOS!BX69:BY70)</f>
        <v>0</v>
      </c>
      <c r="DR18" s="48">
        <f>DCOUNTA(BD!$E$1:$I$1771,BD!$I$1,CRITERIOS!BZ69:CA70)</f>
        <v>0</v>
      </c>
      <c r="DS18" s="48">
        <f>DCOUNTA(BD!$E$1:$I$1771,BD!$I$1,CRITERIOS!CB69:CC70)</f>
        <v>0</v>
      </c>
      <c r="DT18" s="48">
        <f>DCOUNTA(BD!$E$1:$I$1771,BD!$I$1,CRITERIOS!CD69:CE70)</f>
        <v>0</v>
      </c>
      <c r="DU18" s="48">
        <f>DCOUNTA(BD!$E$1:$I$1771,BD!$I$1,CRITERIOS!CF69:CG70)</f>
        <v>0</v>
      </c>
      <c r="DV18" s="48">
        <f>DCOUNTA(BD!$E$1:$I$1771,BD!$I$1,CRITERIOS!CH69:CI70)</f>
        <v>0</v>
      </c>
      <c r="DW18" s="54"/>
      <c r="DX18" s="54"/>
      <c r="DY18" s="54"/>
      <c r="DZ18" s="54"/>
    </row>
    <row r="19" spans="1:130" ht="15.75" thickBot="1" x14ac:dyDescent="0.3">
      <c r="A19" s="52">
        <v>15</v>
      </c>
      <c r="B19" s="51" t="s">
        <v>287</v>
      </c>
      <c r="C19" s="285">
        <v>0</v>
      </c>
      <c r="D19" s="11"/>
      <c r="E19" s="157">
        <v>0</v>
      </c>
      <c r="F19" s="13"/>
      <c r="G19" s="14">
        <v>-10</v>
      </c>
      <c r="H19" s="11"/>
      <c r="I19" s="157">
        <v>0</v>
      </c>
      <c r="J19" s="13"/>
      <c r="K19" s="14">
        <v>-10</v>
      </c>
      <c r="L19" s="11"/>
      <c r="M19" s="157">
        <v>0</v>
      </c>
      <c r="N19" s="13"/>
      <c r="O19" s="14">
        <v>-10</v>
      </c>
      <c r="P19" s="11"/>
      <c r="Q19" s="157">
        <v>0</v>
      </c>
      <c r="R19" s="13"/>
      <c r="S19" s="14">
        <v>-10</v>
      </c>
      <c r="T19" s="11"/>
      <c r="U19" s="157">
        <v>0</v>
      </c>
      <c r="V19" s="13"/>
      <c r="W19" s="14">
        <v>-10</v>
      </c>
      <c r="X19" s="11"/>
      <c r="Y19" s="157">
        <v>0</v>
      </c>
      <c r="Z19" s="13"/>
      <c r="AA19" s="14">
        <v>-10</v>
      </c>
      <c r="AB19" s="11"/>
      <c r="AC19" s="157">
        <v>0</v>
      </c>
      <c r="AD19" s="13"/>
      <c r="AE19" s="14">
        <v>-10</v>
      </c>
      <c r="AF19" s="11"/>
      <c r="AG19" s="157">
        <v>0</v>
      </c>
      <c r="AH19" s="13"/>
      <c r="AI19" s="14">
        <v>-10</v>
      </c>
      <c r="AJ19" s="11"/>
      <c r="AK19" s="157">
        <v>0</v>
      </c>
      <c r="AL19" s="13"/>
      <c r="AM19" s="14">
        <v>-10</v>
      </c>
      <c r="AN19" s="156">
        <f>VLOOKUP($B19,'SIMULAÇÃO 11 e 12'!$B$2:$H$50,2,FALSE)</f>
        <v>0</v>
      </c>
      <c r="AO19" s="154">
        <f>IF(AN19=0,0,IF(AN19="", 0,VLOOKUP(AN19,'Posição x Pontos'!$H$1:$I$47,2,FALSE)))</f>
        <v>0</v>
      </c>
      <c r="AP19" s="155">
        <f>VLOOKUP($B19,'SIMULAÇÃO 11 e 12'!$B$2:$H$50,3,FALSE)</f>
        <v>0</v>
      </c>
      <c r="AQ19" s="14"/>
      <c r="AR19" s="156">
        <f>VLOOKUP($B19,'SIMULAÇÃO 11 e 12'!$B$2:$H$50,4,FALSE)</f>
        <v>0</v>
      </c>
      <c r="AS19" s="154">
        <f>IF(AR19=0,0,IF(AR19="", 0,VLOOKUP(AR19,'Posição x Pontos'!$H$1:$I$47,2,FALSE)))</f>
        <v>0</v>
      </c>
      <c r="AT19" s="155">
        <f>VLOOKUP($B19,'SIMULAÇÃO 11 e 12'!$B$2:$H$50,5,FALSE)</f>
        <v>0</v>
      </c>
      <c r="AU19" s="14"/>
      <c r="AV19" s="156">
        <f>VLOOKUP($B19,'SIMULAÇÃO 11 e 12'!$B$2:$H$50,6,FALSE)</f>
        <v>0</v>
      </c>
      <c r="AW19" s="154">
        <f>IF(AV19=0,0,IF(AV19="", 0,VLOOKUP(AV19,'Posição x Pontos'!$H$1:$I$47,2,FALSE)))</f>
        <v>0</v>
      </c>
      <c r="AX19" s="155">
        <f>VLOOKUP($B19,'SIMULAÇÃO 11 e 12'!$B$2:$H$50,7,FALSE)</f>
        <v>0</v>
      </c>
      <c r="AY19" s="14"/>
      <c r="AZ19" s="60">
        <f t="shared" ref="AZ19:BK19" si="36">LARGE(Quinze,AZ$4)</f>
        <v>0</v>
      </c>
      <c r="BA19" s="60">
        <f t="shared" si="36"/>
        <v>0</v>
      </c>
      <c r="BB19" s="60">
        <f t="shared" si="36"/>
        <v>0</v>
      </c>
      <c r="BC19" s="60">
        <f t="shared" si="36"/>
        <v>0</v>
      </c>
      <c r="BD19" s="60">
        <f t="shared" si="36"/>
        <v>0</v>
      </c>
      <c r="BE19" s="60">
        <f t="shared" si="36"/>
        <v>0</v>
      </c>
      <c r="BF19" s="60">
        <f t="shared" si="36"/>
        <v>0</v>
      </c>
      <c r="BG19" s="60">
        <f t="shared" si="36"/>
        <v>0</v>
      </c>
      <c r="BH19" s="60">
        <f t="shared" si="36"/>
        <v>0</v>
      </c>
      <c r="BI19" s="60">
        <f t="shared" si="36"/>
        <v>0</v>
      </c>
      <c r="BJ19" s="60">
        <f t="shared" si="36"/>
        <v>0</v>
      </c>
      <c r="BK19" s="60">
        <f t="shared" si="36"/>
        <v>0</v>
      </c>
      <c r="BL19" s="60">
        <f t="shared" si="1"/>
        <v>0</v>
      </c>
      <c r="BM19" s="60">
        <f t="shared" si="2"/>
        <v>-90</v>
      </c>
      <c r="BN19" s="60">
        <f t="shared" si="3"/>
        <v>-90</v>
      </c>
      <c r="BO19" s="60">
        <f t="shared" si="13"/>
        <v>0</v>
      </c>
      <c r="BP19" s="60">
        <f t="shared" si="14"/>
        <v>0</v>
      </c>
      <c r="BQ19" s="60">
        <f t="shared" si="32"/>
        <v>-90</v>
      </c>
      <c r="BR19" s="98">
        <f t="shared" si="5"/>
        <v>-90</v>
      </c>
      <c r="BS19" s="60">
        <f>SUM(QuinzeBonus)</f>
        <v>0</v>
      </c>
      <c r="BT19" s="93">
        <f t="shared" si="6"/>
        <v>0</v>
      </c>
      <c r="BU19" s="60">
        <f t="shared" si="7"/>
        <v>0</v>
      </c>
      <c r="BV19" s="393">
        <f t="shared" si="8"/>
        <v>0</v>
      </c>
      <c r="BW19" s="393">
        <f t="shared" si="9"/>
        <v>1000</v>
      </c>
      <c r="BX19" s="393">
        <f t="shared" si="10"/>
        <v>0</v>
      </c>
      <c r="BY19" s="363">
        <f t="shared" si="15"/>
        <v>0</v>
      </c>
      <c r="BZ19" s="363">
        <f t="shared" si="16"/>
        <v>1000</v>
      </c>
      <c r="CA19" s="363">
        <f t="shared" si="17"/>
        <v>0</v>
      </c>
      <c r="CB19" s="60">
        <f t="shared" si="18"/>
        <v>1000</v>
      </c>
      <c r="CC19" s="60">
        <f t="shared" si="11"/>
        <v>0</v>
      </c>
      <c r="CD19" s="396" t="b">
        <f t="shared" si="19"/>
        <v>1</v>
      </c>
      <c r="CE19" s="396" t="b">
        <f t="shared" si="20"/>
        <v>1</v>
      </c>
      <c r="CF19" s="396" t="b">
        <f t="shared" si="21"/>
        <v>1</v>
      </c>
      <c r="CG19" s="396" t="b">
        <f t="shared" si="22"/>
        <v>1</v>
      </c>
      <c r="CH19" s="48">
        <f>DCOUNTA(BD!$E$1:$I$1771,BD!$I$1,CRITERIOS!F71:G72)</f>
        <v>0</v>
      </c>
      <c r="CI19" s="48">
        <f>DCOUNTA(BD!$E$1:$I$1771,BD!$I$1,CRITERIOS!H71:I72)</f>
        <v>0</v>
      </c>
      <c r="CJ19" s="48">
        <f>DCOUNTA(BD!$E$1:$I$1771,BD!$I$1,CRITERIOS!J71:K72)</f>
        <v>0</v>
      </c>
      <c r="CK19" s="48">
        <f>DCOUNTA(BD!$E$1:$I$1771,BD!$I$1,CRITERIOS!L71:M72)</f>
        <v>0</v>
      </c>
      <c r="CL19" s="48">
        <f>DCOUNTA(BD!$E$1:$I$1771,BD!$I$1,CRITERIOS!N71:O72)</f>
        <v>0</v>
      </c>
      <c r="CM19" s="48">
        <f>DCOUNTA(BD!$E$1:$I$1771,BD!$I$1,CRITERIOS!P71:Q72)</f>
        <v>0</v>
      </c>
      <c r="CN19" s="48">
        <f>DCOUNTA(BD!$E$1:$I$1771,BD!$I$1,CRITERIOS!R71:S72)</f>
        <v>0</v>
      </c>
      <c r="CO19" s="48">
        <f>DCOUNTA(BD!$E$1:$I$1771,BD!$I$1,CRITERIOS!T71:U72)</f>
        <v>0</v>
      </c>
      <c r="CP19" s="48">
        <f>DCOUNTA(BD!$E$1:$I$1771,BD!$I$1,CRITERIOS!V71:W72)</f>
        <v>0</v>
      </c>
      <c r="CQ19" s="48">
        <f>DCOUNTA(BD!$E$1:$I$1771,BD!$I$1,CRITERIOS!X71:Y72)</f>
        <v>0</v>
      </c>
      <c r="CR19" s="48">
        <f>DCOUNTA(BD!$E$1:$I$1771,BD!$I$1,CRITERIOS!Z71:AA72)</f>
        <v>0</v>
      </c>
      <c r="CS19" s="48">
        <f>DCOUNTA(BD!$E$1:$I$1771,BD!$I$1,CRITERIOS!AB71:AC72)</f>
        <v>0</v>
      </c>
      <c r="CT19" s="48">
        <f>DCOUNTA(BD!$E$1:$I$1771,BD!$I$1,CRITERIOS!AD71:AE72)</f>
        <v>0</v>
      </c>
      <c r="CU19" s="48">
        <f>DCOUNTA(BD!$E$1:$I$1771,BD!$I$1,CRITERIOS!AF71:AG72)</f>
        <v>0</v>
      </c>
      <c r="CV19" s="48">
        <f>DCOUNTA(BD!$E$1:$I$1771,BD!$I$1,CRITERIOS!AH71:AI72)</f>
        <v>0</v>
      </c>
      <c r="CW19" s="48">
        <f>DCOUNTA(BD!$E$1:$I$1771,BD!$I$1,CRITERIOS!AJ71:AK72)</f>
        <v>0</v>
      </c>
      <c r="CX19" s="48">
        <f>DCOUNTA(BD!$E$1:$I$1771,BD!$I$1,CRITERIOS!AL71:AM72)</f>
        <v>0</v>
      </c>
      <c r="CY19" s="48">
        <f>DCOUNTA(BD!$E$1:$I$1771,BD!$I$1,CRITERIOS!AN71:AO72)</f>
        <v>0</v>
      </c>
      <c r="CZ19" s="48">
        <f>DCOUNTA(BD!$E$1:$I$1771,BD!$I$1,CRITERIOS!AP71:AQ72)</f>
        <v>0</v>
      </c>
      <c r="DA19" s="48">
        <f>DCOUNTA(BD!$E$1:$I$1771,BD!$I$1,CRITERIOS!AR71:AS72)</f>
        <v>0</v>
      </c>
      <c r="DB19" s="48">
        <f>DCOUNTA(BD!$E$1:$I$1771,BD!$I$1,CRITERIOS!AT71:AU72)</f>
        <v>0</v>
      </c>
      <c r="DC19" s="48">
        <f>DCOUNTA(BD!$E$1:$I$1771,BD!$I$1,CRITERIOS!AV71:AW72)</f>
        <v>0</v>
      </c>
      <c r="DD19" s="48">
        <f>DCOUNTA(BD!$E$1:$I$1771,BD!$I$1,CRITERIOS!AX71:AY72)</f>
        <v>0</v>
      </c>
      <c r="DE19" s="48">
        <f>DCOUNTA(BD!$E$1:$I$1771,BD!$I$1,CRITERIOS!AZ71:BA72)</f>
        <v>0</v>
      </c>
      <c r="DF19" s="48">
        <f>DCOUNTA(BD!$E$1:$I$1771,BD!$I$1,CRITERIOS!BB71:BC72)</f>
        <v>0</v>
      </c>
      <c r="DG19" s="48">
        <f>DCOUNTA(BD!$E$1:$I$1771,BD!$I$1,CRITERIOS!BD71:BE72)</f>
        <v>0</v>
      </c>
      <c r="DH19" s="48">
        <f>DCOUNTA(BD!$E$1:$I$1771,BD!$I$1,CRITERIOS!BF71:BG72)</f>
        <v>0</v>
      </c>
      <c r="DI19" s="48">
        <f>DCOUNTA(BD!$E$1:$I$1771,BD!$I$1,CRITERIOS!BH71:BI72)</f>
        <v>0</v>
      </c>
      <c r="DJ19" s="48">
        <f>DCOUNTA(BD!$E$1:$I$1771,BD!$I$1,CRITERIOS!BJ71:BK72)</f>
        <v>0</v>
      </c>
      <c r="DK19" s="48">
        <f>DCOUNTA(BD!$E$1:$I$1771,BD!$I$1,CRITERIOS!BL71:BM72)</f>
        <v>0</v>
      </c>
      <c r="DL19" s="48">
        <f>DCOUNTA(BD!$E$1:$I$1771,BD!$I$1,CRITERIOS!BN71:BO72)</f>
        <v>0</v>
      </c>
      <c r="DM19" s="48">
        <f>DCOUNTA(BD!$E$1:$I$1771,BD!$I$1,CRITERIOS!BP71:BQ72)</f>
        <v>0</v>
      </c>
      <c r="DN19" s="48">
        <f>DCOUNTA(BD!$E$1:$I$1771,BD!$I$1,CRITERIOS!BR71:BS72)</f>
        <v>0</v>
      </c>
      <c r="DO19" s="48">
        <f>DCOUNTA(BD!$E$1:$I$1771,BD!$I$1,CRITERIOS!BT71:BU72)</f>
        <v>0</v>
      </c>
      <c r="DP19" s="48">
        <f>DCOUNTA(BD!$E$1:$I$1771,BD!$I$1,CRITERIOS!BV71:BW72)</f>
        <v>0</v>
      </c>
      <c r="DQ19" s="48">
        <f>DCOUNTA(BD!$E$1:$I$1771,BD!$I$1,CRITERIOS!BX71:BY72)</f>
        <v>0</v>
      </c>
      <c r="DR19" s="48">
        <f>DCOUNTA(BD!$E$1:$I$1771,BD!$I$1,CRITERIOS!BZ71:CA72)</f>
        <v>0</v>
      </c>
      <c r="DS19" s="48">
        <f>DCOUNTA(BD!$E$1:$I$1771,BD!$I$1,CRITERIOS!CB71:CC72)</f>
        <v>0</v>
      </c>
      <c r="DT19" s="48">
        <f>DCOUNTA(BD!$E$1:$I$1771,BD!$I$1,CRITERIOS!CD71:CE72)</f>
        <v>0</v>
      </c>
      <c r="DU19" s="48">
        <f>DCOUNTA(BD!$E$1:$I$1771,BD!$I$1,CRITERIOS!CF71:CG72)</f>
        <v>0</v>
      </c>
      <c r="DV19" s="48">
        <f>DCOUNTA(BD!$E$1:$I$1771,BD!$I$1,CRITERIOS!CH71:CI72)</f>
        <v>0</v>
      </c>
      <c r="DW19" s="54"/>
      <c r="DX19" s="54"/>
      <c r="DY19" s="54"/>
      <c r="DZ19" s="54"/>
    </row>
    <row r="20" spans="1:130" ht="15.75" thickBot="1" x14ac:dyDescent="0.3">
      <c r="A20" s="52">
        <v>16</v>
      </c>
      <c r="B20" s="51" t="s">
        <v>288</v>
      </c>
      <c r="C20" s="285">
        <v>211</v>
      </c>
      <c r="D20" s="11">
        <v>7</v>
      </c>
      <c r="E20" s="157">
        <v>44</v>
      </c>
      <c r="F20" s="13"/>
      <c r="G20" s="14"/>
      <c r="H20" s="11">
        <v>24</v>
      </c>
      <c r="I20" s="157">
        <v>17</v>
      </c>
      <c r="J20" s="13"/>
      <c r="K20" s="14"/>
      <c r="L20" s="11">
        <v>22</v>
      </c>
      <c r="M20" s="157">
        <v>19</v>
      </c>
      <c r="N20" s="13"/>
      <c r="O20" s="14"/>
      <c r="P20" s="11">
        <v>10</v>
      </c>
      <c r="Q20" s="157">
        <v>38</v>
      </c>
      <c r="R20" s="13"/>
      <c r="S20" s="14"/>
      <c r="T20" s="11"/>
      <c r="U20" s="157">
        <v>0</v>
      </c>
      <c r="V20" s="13"/>
      <c r="W20" s="14"/>
      <c r="X20" s="11">
        <v>12</v>
      </c>
      <c r="Y20" s="157">
        <v>34</v>
      </c>
      <c r="Z20" s="13"/>
      <c r="AA20" s="14"/>
      <c r="AB20" s="11">
        <v>22</v>
      </c>
      <c r="AC20" s="157">
        <v>19</v>
      </c>
      <c r="AD20" s="13"/>
      <c r="AE20" s="14" t="s">
        <v>53</v>
      </c>
      <c r="AF20" s="11"/>
      <c r="AG20" s="157">
        <v>0</v>
      </c>
      <c r="AH20" s="13"/>
      <c r="AI20" s="14"/>
      <c r="AJ20" s="11">
        <v>9</v>
      </c>
      <c r="AK20" s="157">
        <v>40</v>
      </c>
      <c r="AL20" s="13"/>
      <c r="AM20" s="14"/>
      <c r="AN20" s="156">
        <f>VLOOKUP($B20,'SIMULAÇÃO 11 e 12'!$B$2:$H$50,2,FALSE)</f>
        <v>0</v>
      </c>
      <c r="AO20" s="154">
        <f>IF(AN20=0,0,IF(AN20="", 0,VLOOKUP(AN20,'Posição x Pontos'!$H$1:$I$47,2,FALSE)))</f>
        <v>0</v>
      </c>
      <c r="AP20" s="155">
        <f>VLOOKUP($B20,'SIMULAÇÃO 11 e 12'!$B$2:$H$50,3,FALSE)</f>
        <v>0</v>
      </c>
      <c r="AQ20" s="14"/>
      <c r="AR20" s="156">
        <f>VLOOKUP($B20,'SIMULAÇÃO 11 e 12'!$B$2:$H$50,4,FALSE)</f>
        <v>0</v>
      </c>
      <c r="AS20" s="154">
        <f>IF(AR20=0,0,IF(AR20="", 0,VLOOKUP(AR20,'Posição x Pontos'!$H$1:$I$47,2,FALSE)))</f>
        <v>0</v>
      </c>
      <c r="AT20" s="155">
        <f>VLOOKUP($B20,'SIMULAÇÃO 11 e 12'!$B$2:$H$50,5,FALSE)</f>
        <v>0</v>
      </c>
      <c r="AU20" s="14"/>
      <c r="AV20" s="156">
        <f>VLOOKUP($B20,'SIMULAÇÃO 11 e 12'!$B$2:$H$50,6,FALSE)</f>
        <v>0</v>
      </c>
      <c r="AW20" s="154">
        <f>IF(AV20=0,0,IF(AV20="", 0,VLOOKUP(AV20,'Posição x Pontos'!$H$1:$I$47,2,FALSE)))</f>
        <v>0</v>
      </c>
      <c r="AX20" s="155">
        <f>VLOOKUP($B20,'SIMULAÇÃO 11 e 12'!$B$2:$H$50,7,FALSE)</f>
        <v>0</v>
      </c>
      <c r="AY20" s="14"/>
      <c r="AZ20" s="60">
        <f t="shared" ref="AZ20:BK20" si="37">LARGE(Dezesseis,AZ$4)</f>
        <v>44</v>
      </c>
      <c r="BA20" s="60">
        <f t="shared" si="37"/>
        <v>40</v>
      </c>
      <c r="BB20" s="60">
        <f t="shared" si="37"/>
        <v>38</v>
      </c>
      <c r="BC20" s="60">
        <f t="shared" si="37"/>
        <v>34</v>
      </c>
      <c r="BD20" s="60">
        <f t="shared" si="37"/>
        <v>19</v>
      </c>
      <c r="BE20" s="60">
        <f t="shared" si="37"/>
        <v>19</v>
      </c>
      <c r="BF20" s="60">
        <f t="shared" si="37"/>
        <v>17</v>
      </c>
      <c r="BG20" s="60">
        <f t="shared" si="37"/>
        <v>0</v>
      </c>
      <c r="BH20" s="60">
        <f t="shared" si="37"/>
        <v>0</v>
      </c>
      <c r="BI20" s="60">
        <f t="shared" si="37"/>
        <v>0</v>
      </c>
      <c r="BJ20" s="60">
        <f t="shared" si="37"/>
        <v>0</v>
      </c>
      <c r="BK20" s="60">
        <f t="shared" si="37"/>
        <v>0</v>
      </c>
      <c r="BL20" s="60">
        <f t="shared" si="1"/>
        <v>211</v>
      </c>
      <c r="BM20" s="60">
        <f t="shared" si="2"/>
        <v>0</v>
      </c>
      <c r="BN20" s="60">
        <f t="shared" si="3"/>
        <v>211</v>
      </c>
      <c r="BO20" s="60">
        <f t="shared" si="13"/>
        <v>0</v>
      </c>
      <c r="BP20" s="60">
        <f t="shared" si="14"/>
        <v>0</v>
      </c>
      <c r="BQ20" s="60">
        <f t="shared" si="32"/>
        <v>211</v>
      </c>
      <c r="BR20" s="98">
        <f t="shared" si="5"/>
        <v>211.0000000001011</v>
      </c>
      <c r="BS20" s="60">
        <f>SUM(DezesseisBonus)</f>
        <v>0</v>
      </c>
      <c r="BT20" s="93">
        <f t="shared" si="6"/>
        <v>211.00000000009999</v>
      </c>
      <c r="BU20" s="60">
        <f t="shared" si="7"/>
        <v>1</v>
      </c>
      <c r="BV20" s="393">
        <f t="shared" si="8"/>
        <v>28</v>
      </c>
      <c r="BW20" s="393">
        <f t="shared" si="9"/>
        <v>19</v>
      </c>
      <c r="BX20" s="393">
        <f t="shared" si="10"/>
        <v>5</v>
      </c>
      <c r="BY20" s="363">
        <f t="shared" si="15"/>
        <v>28</v>
      </c>
      <c r="BZ20" s="363">
        <f t="shared" si="16"/>
        <v>19</v>
      </c>
      <c r="CA20" s="363">
        <f t="shared" si="17"/>
        <v>5</v>
      </c>
      <c r="CB20" s="60">
        <f t="shared" si="18"/>
        <v>1000</v>
      </c>
      <c r="CC20" s="60">
        <f t="shared" si="11"/>
        <v>0</v>
      </c>
      <c r="CD20" s="396" t="b">
        <f t="shared" si="19"/>
        <v>1</v>
      </c>
      <c r="CE20" s="396" t="b">
        <f t="shared" si="20"/>
        <v>1</v>
      </c>
      <c r="CF20" s="396" t="b">
        <f t="shared" si="21"/>
        <v>1</v>
      </c>
      <c r="CG20" s="396" t="b">
        <f t="shared" si="22"/>
        <v>1</v>
      </c>
      <c r="CH20" s="48">
        <f>DCOUNTA(BD!$E$1:$I$1771,BD!$I$1,CRITERIOS!F73:G74)</f>
        <v>0</v>
      </c>
      <c r="CI20" s="48">
        <f>DCOUNTA(BD!$E$1:$I$1771,BD!$I$1,CRITERIOS!H73:I74)</f>
        <v>0</v>
      </c>
      <c r="CJ20" s="48">
        <f>DCOUNTA(BD!$E$1:$I$1771,BD!$I$1,CRITERIOS!J73:K74)</f>
        <v>0</v>
      </c>
      <c r="CK20" s="48">
        <f>DCOUNTA(BD!$E$1:$I$1771,BD!$I$1,CRITERIOS!L73:M74)</f>
        <v>0</v>
      </c>
      <c r="CL20" s="48">
        <f>DCOUNTA(BD!$E$1:$I$1771,BD!$I$1,CRITERIOS!N73:O74)</f>
        <v>0</v>
      </c>
      <c r="CM20" s="48">
        <f>DCOUNTA(BD!$E$1:$I$1771,BD!$I$1,CRITERIOS!P73:Q74)</f>
        <v>0</v>
      </c>
      <c r="CN20" s="48">
        <f>DCOUNTA(BD!$E$1:$I$1771,BD!$I$1,CRITERIOS!R73:S74)</f>
        <v>1</v>
      </c>
      <c r="CO20" s="48">
        <f>DCOUNTA(BD!$E$1:$I$1771,BD!$I$1,CRITERIOS!T73:U74)</f>
        <v>0</v>
      </c>
      <c r="CP20" s="48">
        <f>DCOUNTA(BD!$E$1:$I$1771,BD!$I$1,CRITERIOS!V73:W74)</f>
        <v>1</v>
      </c>
      <c r="CQ20" s="48">
        <f>DCOUNTA(BD!$E$1:$I$1771,BD!$I$1,CRITERIOS!X73:Y74)</f>
        <v>1</v>
      </c>
      <c r="CR20" s="48">
        <f>DCOUNTA(BD!$E$1:$I$1771,BD!$I$1,CRITERIOS!Z73:AA74)</f>
        <v>0</v>
      </c>
      <c r="CS20" s="48">
        <f>DCOUNTA(BD!$E$1:$I$1771,BD!$I$1,CRITERIOS!AB73:AC74)</f>
        <v>1</v>
      </c>
      <c r="CT20" s="48">
        <f>DCOUNTA(BD!$E$1:$I$1771,BD!$I$1,CRITERIOS!AD73:AE74)</f>
        <v>0</v>
      </c>
      <c r="CU20" s="48">
        <f>DCOUNTA(BD!$E$1:$I$1771,BD!$I$1,CRITERIOS!AF73:AG74)</f>
        <v>0</v>
      </c>
      <c r="CV20" s="48">
        <f>DCOUNTA(BD!$E$1:$I$1771,BD!$I$1,CRITERIOS!AH73:AI74)</f>
        <v>0</v>
      </c>
      <c r="CW20" s="48">
        <f>DCOUNTA(BD!$E$1:$I$1771,BD!$I$1,CRITERIOS!AJ73:AK74)</f>
        <v>0</v>
      </c>
      <c r="CX20" s="48">
        <f>DCOUNTA(BD!$E$1:$I$1771,BD!$I$1,CRITERIOS!AL73:AM74)</f>
        <v>0</v>
      </c>
      <c r="CY20" s="48">
        <f>DCOUNTA(BD!$E$1:$I$1771,BD!$I$1,CRITERIOS!AN73:AO74)</f>
        <v>0</v>
      </c>
      <c r="CZ20" s="48">
        <f>DCOUNTA(BD!$E$1:$I$1771,BD!$I$1,CRITERIOS!AP73:AQ74)</f>
        <v>0</v>
      </c>
      <c r="DA20" s="48">
        <f>DCOUNTA(BD!$E$1:$I$1771,BD!$I$1,CRITERIOS!AR73:AS74)</f>
        <v>0</v>
      </c>
      <c r="DB20" s="48">
        <f>DCOUNTA(BD!$E$1:$I$1771,BD!$I$1,CRITERIOS!AT73:AU74)</f>
        <v>0</v>
      </c>
      <c r="DC20" s="48">
        <f>DCOUNTA(BD!$E$1:$I$1771,BD!$I$1,CRITERIOS!AV73:AW74)</f>
        <v>2</v>
      </c>
      <c r="DD20" s="48">
        <f>DCOUNTA(BD!$E$1:$I$1771,BD!$I$1,CRITERIOS!AX73:AY74)</f>
        <v>0</v>
      </c>
      <c r="DE20" s="48">
        <f>DCOUNTA(BD!$E$1:$I$1771,BD!$I$1,CRITERIOS!AZ73:BA74)</f>
        <v>1</v>
      </c>
      <c r="DF20" s="48">
        <f>DCOUNTA(BD!$E$1:$I$1771,BD!$I$1,CRITERIOS!BB73:BC74)</f>
        <v>0</v>
      </c>
      <c r="DG20" s="48">
        <f>DCOUNTA(BD!$E$1:$I$1771,BD!$I$1,CRITERIOS!BD73:BE74)</f>
        <v>0</v>
      </c>
      <c r="DH20" s="48">
        <f>DCOUNTA(BD!$E$1:$I$1771,BD!$I$1,CRITERIOS!BF73:BG74)</f>
        <v>0</v>
      </c>
      <c r="DI20" s="48">
        <f>DCOUNTA(BD!$E$1:$I$1771,BD!$I$1,CRITERIOS!BH73:BI74)</f>
        <v>0</v>
      </c>
      <c r="DJ20" s="48">
        <f>DCOUNTA(BD!$E$1:$I$1771,BD!$I$1,CRITERIOS!BJ73:BK74)</f>
        <v>0</v>
      </c>
      <c r="DK20" s="48">
        <f>DCOUNTA(BD!$E$1:$I$1771,BD!$I$1,CRITERIOS!BL73:BM74)</f>
        <v>0</v>
      </c>
      <c r="DL20" s="48">
        <f>DCOUNTA(BD!$E$1:$I$1771,BD!$I$1,CRITERIOS!BN73:BO74)</f>
        <v>0</v>
      </c>
      <c r="DM20" s="48">
        <f>DCOUNTA(BD!$E$1:$I$1771,BD!$I$1,CRITERIOS!BP73:BQ74)</f>
        <v>0</v>
      </c>
      <c r="DN20" s="48">
        <f>DCOUNTA(BD!$E$1:$I$1771,BD!$I$1,CRITERIOS!BR73:BS74)</f>
        <v>0</v>
      </c>
      <c r="DO20" s="48">
        <f>DCOUNTA(BD!$E$1:$I$1771,BD!$I$1,CRITERIOS!BT73:BU74)</f>
        <v>0</v>
      </c>
      <c r="DP20" s="48">
        <f>DCOUNTA(BD!$E$1:$I$1771,BD!$I$1,CRITERIOS!BV73:BW74)</f>
        <v>0</v>
      </c>
      <c r="DQ20" s="48">
        <f>DCOUNTA(BD!$E$1:$I$1771,BD!$I$1,CRITERIOS!BX73:BY74)</f>
        <v>0</v>
      </c>
      <c r="DR20" s="48">
        <f>DCOUNTA(BD!$E$1:$I$1771,BD!$I$1,CRITERIOS!BZ73:CA74)</f>
        <v>0</v>
      </c>
      <c r="DS20" s="48">
        <f>DCOUNTA(BD!$E$1:$I$1771,BD!$I$1,CRITERIOS!CB73:CC74)</f>
        <v>0</v>
      </c>
      <c r="DT20" s="48">
        <f>DCOUNTA(BD!$E$1:$I$1771,BD!$I$1,CRITERIOS!CD73:CE74)</f>
        <v>0</v>
      </c>
      <c r="DU20" s="48">
        <f>DCOUNTA(BD!$E$1:$I$1771,BD!$I$1,CRITERIOS!CF73:CG74)</f>
        <v>0</v>
      </c>
      <c r="DV20" s="48">
        <f>DCOUNTA(BD!$E$1:$I$1771,BD!$I$1,CRITERIOS!CH73:CI74)</f>
        <v>0</v>
      </c>
      <c r="DW20" s="54"/>
      <c r="DX20" s="54"/>
      <c r="DY20" s="54"/>
      <c r="DZ20" s="54"/>
    </row>
    <row r="21" spans="1:130" ht="15.75" thickBot="1" x14ac:dyDescent="0.3">
      <c r="A21" s="52">
        <v>17</v>
      </c>
      <c r="B21" s="51" t="s">
        <v>289</v>
      </c>
      <c r="C21" s="285">
        <v>199</v>
      </c>
      <c r="D21" s="11">
        <v>30</v>
      </c>
      <c r="E21" s="157">
        <v>11</v>
      </c>
      <c r="F21" s="13"/>
      <c r="G21" s="14"/>
      <c r="H21" s="11">
        <v>8</v>
      </c>
      <c r="I21" s="157">
        <v>42</v>
      </c>
      <c r="J21" s="13"/>
      <c r="K21" s="14"/>
      <c r="L21" s="11">
        <v>4</v>
      </c>
      <c r="M21" s="157">
        <v>50</v>
      </c>
      <c r="N21" s="13"/>
      <c r="O21" s="14"/>
      <c r="P21" s="11">
        <v>31</v>
      </c>
      <c r="Q21" s="157">
        <v>10</v>
      </c>
      <c r="R21" s="13"/>
      <c r="S21" s="14"/>
      <c r="T21" s="11"/>
      <c r="U21" s="157">
        <v>0</v>
      </c>
      <c r="V21" s="13"/>
      <c r="W21" s="14"/>
      <c r="X21" s="11">
        <v>11</v>
      </c>
      <c r="Y21" s="157">
        <v>36</v>
      </c>
      <c r="Z21" s="13"/>
      <c r="AA21" s="14"/>
      <c r="AB21" s="11">
        <v>19</v>
      </c>
      <c r="AC21" s="157">
        <v>22</v>
      </c>
      <c r="AD21" s="13"/>
      <c r="AE21" s="14"/>
      <c r="AF21" s="11">
        <v>15</v>
      </c>
      <c r="AG21" s="157">
        <v>28</v>
      </c>
      <c r="AH21" s="13"/>
      <c r="AI21" s="14"/>
      <c r="AJ21" s="11"/>
      <c r="AK21" s="157">
        <v>0</v>
      </c>
      <c r="AL21" s="13"/>
      <c r="AM21" s="14"/>
      <c r="AN21" s="156">
        <f>VLOOKUP($B21,'SIMULAÇÃO 11 e 12'!$B$2:$H$50,2,FALSE)</f>
        <v>0</v>
      </c>
      <c r="AO21" s="154">
        <f>IF(AN21=0,0,IF(AN21="", 0,VLOOKUP(AN21,'Posição x Pontos'!$H$1:$I$47,2,FALSE)))</f>
        <v>0</v>
      </c>
      <c r="AP21" s="155">
        <f>VLOOKUP($B21,'SIMULAÇÃO 11 e 12'!$B$2:$H$50,3,FALSE)</f>
        <v>0</v>
      </c>
      <c r="AQ21" s="14"/>
      <c r="AR21" s="156">
        <f>VLOOKUP($B21,'SIMULAÇÃO 11 e 12'!$B$2:$H$50,4,FALSE)</f>
        <v>0</v>
      </c>
      <c r="AS21" s="154">
        <f>IF(AR21=0,0,IF(AR21="", 0,VLOOKUP(AR21,'Posição x Pontos'!$H$1:$I$47,2,FALSE)))</f>
        <v>0</v>
      </c>
      <c r="AT21" s="155">
        <f>VLOOKUP($B21,'SIMULAÇÃO 11 e 12'!$B$2:$H$50,5,FALSE)</f>
        <v>0</v>
      </c>
      <c r="AU21" s="14"/>
      <c r="AV21" s="156">
        <f>VLOOKUP($B21,'SIMULAÇÃO 11 e 12'!$B$2:$H$50,6,FALSE)</f>
        <v>0</v>
      </c>
      <c r="AW21" s="154">
        <f>IF(AV21=0,0,IF(AV21="", 0,VLOOKUP(AV21,'Posição x Pontos'!$H$1:$I$47,2,FALSE)))</f>
        <v>0</v>
      </c>
      <c r="AX21" s="155">
        <f>VLOOKUP($B21,'SIMULAÇÃO 11 e 12'!$B$2:$H$50,7,FALSE)</f>
        <v>0</v>
      </c>
      <c r="AY21" s="14"/>
      <c r="AZ21" s="60">
        <f t="shared" ref="AZ21:BK21" si="38">LARGE(Dezessete,AZ$4)</f>
        <v>50</v>
      </c>
      <c r="BA21" s="60">
        <f t="shared" si="38"/>
        <v>42</v>
      </c>
      <c r="BB21" s="60">
        <f t="shared" si="38"/>
        <v>36</v>
      </c>
      <c r="BC21" s="60">
        <f t="shared" si="38"/>
        <v>28</v>
      </c>
      <c r="BD21" s="60">
        <f t="shared" si="38"/>
        <v>22</v>
      </c>
      <c r="BE21" s="60">
        <f t="shared" si="38"/>
        <v>11</v>
      </c>
      <c r="BF21" s="60">
        <f t="shared" si="38"/>
        <v>10</v>
      </c>
      <c r="BG21" s="60">
        <f t="shared" si="38"/>
        <v>0</v>
      </c>
      <c r="BH21" s="60">
        <f t="shared" si="38"/>
        <v>0</v>
      </c>
      <c r="BI21" s="60">
        <f t="shared" si="38"/>
        <v>0</v>
      </c>
      <c r="BJ21" s="60">
        <f t="shared" si="38"/>
        <v>0</v>
      </c>
      <c r="BK21" s="60">
        <f t="shared" si="38"/>
        <v>0</v>
      </c>
      <c r="BL21" s="60">
        <f t="shared" si="1"/>
        <v>199</v>
      </c>
      <c r="BM21" s="60">
        <f t="shared" si="2"/>
        <v>0</v>
      </c>
      <c r="BN21" s="60">
        <f t="shared" si="3"/>
        <v>199</v>
      </c>
      <c r="BO21" s="60">
        <f t="shared" si="13"/>
        <v>0</v>
      </c>
      <c r="BP21" s="60">
        <f t="shared" si="14"/>
        <v>0</v>
      </c>
      <c r="BQ21" s="60">
        <f t="shared" si="32"/>
        <v>199</v>
      </c>
      <c r="BR21" s="98">
        <f t="shared" si="5"/>
        <v>199.00010000001001</v>
      </c>
      <c r="BS21" s="60">
        <f>SUM(DezesseteBonus)</f>
        <v>0</v>
      </c>
      <c r="BT21" s="93">
        <f t="shared" si="6"/>
        <v>199.0001</v>
      </c>
      <c r="BU21" s="60">
        <f t="shared" ref="BU21" si="39">COUNTIF(G21:AY21,"SIM")</f>
        <v>0</v>
      </c>
      <c r="BV21" s="393">
        <f t="shared" ref="BV21" si="40">IF(BU21=0,0,MATCH("SIM",D21:AY21,0))</f>
        <v>0</v>
      </c>
      <c r="BW21" s="393">
        <f t="shared" si="9"/>
        <v>1000</v>
      </c>
      <c r="BX21" s="393">
        <f t="shared" si="10"/>
        <v>0</v>
      </c>
      <c r="BY21" s="363">
        <f t="shared" si="15"/>
        <v>0</v>
      </c>
      <c r="BZ21" s="363">
        <f t="shared" si="16"/>
        <v>1000</v>
      </c>
      <c r="CA21" s="363">
        <f t="shared" si="17"/>
        <v>0</v>
      </c>
      <c r="CB21" s="60">
        <f t="shared" si="18"/>
        <v>1000</v>
      </c>
      <c r="CC21" s="60">
        <f t="shared" si="11"/>
        <v>0</v>
      </c>
      <c r="CD21" s="396" t="b">
        <f t="shared" si="19"/>
        <v>1</v>
      </c>
      <c r="CE21" s="396" t="b">
        <f t="shared" si="20"/>
        <v>1</v>
      </c>
      <c r="CF21" s="396" t="b">
        <f t="shared" si="21"/>
        <v>1</v>
      </c>
      <c r="CG21" s="396" t="b">
        <f t="shared" si="22"/>
        <v>1</v>
      </c>
      <c r="CH21" s="48">
        <f>DCOUNTA(BD!$E$1:$I$1771,BD!$I$1,CRITERIOS!F75:G76)</f>
        <v>0</v>
      </c>
      <c r="CI21" s="48">
        <f>DCOUNTA(BD!$E$1:$I$1771,BD!$I$1,CRITERIOS!H75:I76)</f>
        <v>0</v>
      </c>
      <c r="CJ21" s="48">
        <f>DCOUNTA(BD!$E$1:$I$1771,BD!$I$1,CRITERIOS!J75:K76)</f>
        <v>0</v>
      </c>
      <c r="CK21" s="48">
        <f>DCOUNTA(BD!$E$1:$I$1771,BD!$I$1,CRITERIOS!L75:M76)</f>
        <v>1</v>
      </c>
      <c r="CL21" s="48">
        <f>DCOUNTA(BD!$E$1:$I$1771,BD!$I$1,CRITERIOS!N75:O76)</f>
        <v>0</v>
      </c>
      <c r="CM21" s="48">
        <f>DCOUNTA(BD!$E$1:$I$1771,BD!$I$1,CRITERIOS!P75:Q76)</f>
        <v>0</v>
      </c>
      <c r="CN21" s="48">
        <f>DCOUNTA(BD!$E$1:$I$1771,BD!$I$1,CRITERIOS!R75:S76)</f>
        <v>0</v>
      </c>
      <c r="CO21" s="48">
        <f>DCOUNTA(BD!$E$1:$I$1771,BD!$I$1,CRITERIOS!T75:U76)</f>
        <v>1</v>
      </c>
      <c r="CP21" s="48">
        <f>DCOUNTA(BD!$E$1:$I$1771,BD!$I$1,CRITERIOS!V75:W76)</f>
        <v>0</v>
      </c>
      <c r="CQ21" s="48">
        <f>DCOUNTA(BD!$E$1:$I$1771,BD!$I$1,CRITERIOS!X75:Y76)</f>
        <v>0</v>
      </c>
      <c r="CR21" s="48">
        <f>DCOUNTA(BD!$E$1:$I$1771,BD!$I$1,CRITERIOS!Z75:AA76)</f>
        <v>1</v>
      </c>
      <c r="CS21" s="48">
        <f>DCOUNTA(BD!$E$1:$I$1771,BD!$I$1,CRITERIOS!AB75:AC76)</f>
        <v>0</v>
      </c>
      <c r="CT21" s="48">
        <f>DCOUNTA(BD!$E$1:$I$1771,BD!$I$1,CRITERIOS!AD75:AE76)</f>
        <v>0</v>
      </c>
      <c r="CU21" s="48">
        <f>DCOUNTA(BD!$E$1:$I$1771,BD!$I$1,CRITERIOS!AF75:AG76)</f>
        <v>0</v>
      </c>
      <c r="CV21" s="48">
        <f>DCOUNTA(BD!$E$1:$I$1771,BD!$I$1,CRITERIOS!AH75:AI76)</f>
        <v>1</v>
      </c>
      <c r="CW21" s="48">
        <f>DCOUNTA(BD!$E$1:$I$1771,BD!$I$1,CRITERIOS!AJ75:AK76)</f>
        <v>0</v>
      </c>
      <c r="CX21" s="48">
        <f>DCOUNTA(BD!$E$1:$I$1771,BD!$I$1,CRITERIOS!AL75:AM76)</f>
        <v>0</v>
      </c>
      <c r="CY21" s="48">
        <f>DCOUNTA(BD!$E$1:$I$1771,BD!$I$1,CRITERIOS!AN75:AO76)</f>
        <v>0</v>
      </c>
      <c r="CZ21" s="48">
        <f>DCOUNTA(BD!$E$1:$I$1771,BD!$I$1,CRITERIOS!AP75:AQ76)</f>
        <v>1</v>
      </c>
      <c r="DA21" s="48">
        <f>DCOUNTA(BD!$E$1:$I$1771,BD!$I$1,CRITERIOS!AR75:AS76)</f>
        <v>0</v>
      </c>
      <c r="DB21" s="48">
        <f>DCOUNTA(BD!$E$1:$I$1771,BD!$I$1,CRITERIOS!AT75:AU76)</f>
        <v>0</v>
      </c>
      <c r="DC21" s="48">
        <f>DCOUNTA(BD!$E$1:$I$1771,BD!$I$1,CRITERIOS!AV75:AW76)</f>
        <v>0</v>
      </c>
      <c r="DD21" s="48">
        <f>DCOUNTA(BD!$E$1:$I$1771,BD!$I$1,CRITERIOS!AX75:AY76)</f>
        <v>0</v>
      </c>
      <c r="DE21" s="48">
        <f>DCOUNTA(BD!$E$1:$I$1771,BD!$I$1,CRITERIOS!AZ75:BA76)</f>
        <v>0</v>
      </c>
      <c r="DF21" s="48">
        <f>DCOUNTA(BD!$E$1:$I$1771,BD!$I$1,CRITERIOS!BB75:BC76)</f>
        <v>0</v>
      </c>
      <c r="DG21" s="48">
        <f>DCOUNTA(BD!$E$1:$I$1771,BD!$I$1,CRITERIOS!BD75:BE76)</f>
        <v>0</v>
      </c>
      <c r="DH21" s="48">
        <f>DCOUNTA(BD!$E$1:$I$1771,BD!$I$1,CRITERIOS!BF75:BG76)</f>
        <v>0</v>
      </c>
      <c r="DI21" s="48">
        <f>DCOUNTA(BD!$E$1:$I$1771,BD!$I$1,CRITERIOS!BH75:BI76)</f>
        <v>0</v>
      </c>
      <c r="DJ21" s="48">
        <f>DCOUNTA(BD!$E$1:$I$1771,BD!$I$1,CRITERIOS!BJ75:BK76)</f>
        <v>0</v>
      </c>
      <c r="DK21" s="48">
        <f>DCOUNTA(BD!$E$1:$I$1771,BD!$I$1,CRITERIOS!BL75:BM76)</f>
        <v>1</v>
      </c>
      <c r="DL21" s="48">
        <f>DCOUNTA(BD!$E$1:$I$1771,BD!$I$1,CRITERIOS!BN75:BO76)</f>
        <v>1</v>
      </c>
      <c r="DM21" s="48">
        <f>DCOUNTA(BD!$E$1:$I$1771,BD!$I$1,CRITERIOS!BP75:BQ76)</f>
        <v>0</v>
      </c>
      <c r="DN21" s="48">
        <f>DCOUNTA(BD!$E$1:$I$1771,BD!$I$1,CRITERIOS!BR75:BS76)</f>
        <v>0</v>
      </c>
      <c r="DO21" s="48">
        <f>DCOUNTA(BD!$E$1:$I$1771,BD!$I$1,CRITERIOS!BT75:BU76)</f>
        <v>0</v>
      </c>
      <c r="DP21" s="48">
        <f>DCOUNTA(BD!$E$1:$I$1771,BD!$I$1,CRITERIOS!BV75:BW76)</f>
        <v>0</v>
      </c>
      <c r="DQ21" s="48">
        <f>DCOUNTA(BD!$E$1:$I$1771,BD!$I$1,CRITERIOS!BX75:BY76)</f>
        <v>0</v>
      </c>
      <c r="DR21" s="48">
        <f>DCOUNTA(BD!$E$1:$I$1771,BD!$I$1,CRITERIOS!BZ75:CA76)</f>
        <v>0</v>
      </c>
      <c r="DS21" s="48">
        <f>DCOUNTA(BD!$E$1:$I$1771,BD!$I$1,CRITERIOS!CB75:CC76)</f>
        <v>0</v>
      </c>
      <c r="DT21" s="48">
        <f>DCOUNTA(BD!$E$1:$I$1771,BD!$I$1,CRITERIOS!CD75:CE76)</f>
        <v>0</v>
      </c>
      <c r="DU21" s="48">
        <f>DCOUNTA(BD!$E$1:$I$1771,BD!$I$1,CRITERIOS!CF75:CG76)</f>
        <v>0</v>
      </c>
      <c r="DV21" s="48">
        <f>DCOUNTA(BD!$E$1:$I$1771,BD!$I$1,CRITERIOS!CH75:CI76)</f>
        <v>0</v>
      </c>
      <c r="DW21" s="54"/>
      <c r="DX21" s="54"/>
      <c r="DY21" s="54"/>
      <c r="DZ21" s="54"/>
    </row>
    <row r="22" spans="1:130" ht="15.75" thickBot="1" x14ac:dyDescent="0.3">
      <c r="A22" s="52">
        <v>18</v>
      </c>
      <c r="B22" s="51" t="s">
        <v>290</v>
      </c>
      <c r="C22" s="285">
        <v>0</v>
      </c>
      <c r="D22" s="11">
        <v>20</v>
      </c>
      <c r="E22" s="157">
        <v>21</v>
      </c>
      <c r="F22" s="13"/>
      <c r="G22" s="14"/>
      <c r="H22" s="11"/>
      <c r="I22" s="157">
        <v>0</v>
      </c>
      <c r="J22" s="13"/>
      <c r="K22" s="14"/>
      <c r="L22" s="11"/>
      <c r="M22" s="157">
        <v>0</v>
      </c>
      <c r="N22" s="13"/>
      <c r="O22" s="14">
        <v>-10</v>
      </c>
      <c r="P22" s="11"/>
      <c r="Q22" s="157">
        <v>0</v>
      </c>
      <c r="R22" s="13"/>
      <c r="S22" s="14"/>
      <c r="T22" s="11"/>
      <c r="U22" s="157">
        <v>0</v>
      </c>
      <c r="V22" s="13"/>
      <c r="W22" s="14"/>
      <c r="X22" s="11"/>
      <c r="Y22" s="157">
        <v>0</v>
      </c>
      <c r="Z22" s="13"/>
      <c r="AA22" s="14"/>
      <c r="AB22" s="11"/>
      <c r="AC22" s="157">
        <v>0</v>
      </c>
      <c r="AD22" s="13"/>
      <c r="AE22" s="14"/>
      <c r="AF22" s="11"/>
      <c r="AG22" s="157">
        <v>0</v>
      </c>
      <c r="AH22" s="13"/>
      <c r="AI22" s="14">
        <v>-10</v>
      </c>
      <c r="AJ22" s="11"/>
      <c r="AK22" s="157">
        <v>0</v>
      </c>
      <c r="AL22" s="13"/>
      <c r="AM22" s="14">
        <v>-10</v>
      </c>
      <c r="AN22" s="156">
        <f>VLOOKUP($B22,'SIMULAÇÃO 11 e 12'!$B$2:$H$50,2,FALSE)</f>
        <v>0</v>
      </c>
      <c r="AO22" s="154">
        <f>IF(AN22=0,0,IF(AN22="", 0,VLOOKUP(AN22,'Posição x Pontos'!$H$1:$I$47,2,FALSE)))</f>
        <v>0</v>
      </c>
      <c r="AP22" s="155">
        <f>VLOOKUP($B22,'SIMULAÇÃO 11 e 12'!$B$2:$H$50,3,FALSE)</f>
        <v>0</v>
      </c>
      <c r="AQ22" s="14"/>
      <c r="AR22" s="156">
        <f>VLOOKUP($B22,'SIMULAÇÃO 11 e 12'!$B$2:$H$50,4,FALSE)</f>
        <v>0</v>
      </c>
      <c r="AS22" s="154">
        <f>IF(AR22=0,0,IF(AR22="", 0,VLOOKUP(AR22,'Posição x Pontos'!$H$1:$I$47,2,FALSE)))</f>
        <v>0</v>
      </c>
      <c r="AT22" s="155">
        <f>VLOOKUP($B22,'SIMULAÇÃO 11 e 12'!$B$2:$H$50,5,FALSE)</f>
        <v>0</v>
      </c>
      <c r="AU22" s="14"/>
      <c r="AV22" s="156">
        <f>VLOOKUP($B22,'SIMULAÇÃO 11 e 12'!$B$2:$H$50,6,FALSE)</f>
        <v>0</v>
      </c>
      <c r="AW22" s="154">
        <f>IF(AV22=0,0,IF(AV22="", 0,VLOOKUP(AV22,'Posição x Pontos'!$H$1:$I$47,2,FALSE)))</f>
        <v>0</v>
      </c>
      <c r="AX22" s="155">
        <f>VLOOKUP($B22,'SIMULAÇÃO 11 e 12'!$B$2:$H$50,7,FALSE)</f>
        <v>0</v>
      </c>
      <c r="AY22" s="14"/>
      <c r="AZ22" s="60">
        <f t="shared" ref="AZ22:BK22" si="41">LARGE(Dezoito,AZ$4)</f>
        <v>21</v>
      </c>
      <c r="BA22" s="60">
        <f t="shared" si="41"/>
        <v>0</v>
      </c>
      <c r="BB22" s="60">
        <f t="shared" si="41"/>
        <v>0</v>
      </c>
      <c r="BC22" s="60">
        <f t="shared" si="41"/>
        <v>0</v>
      </c>
      <c r="BD22" s="60">
        <f t="shared" si="41"/>
        <v>0</v>
      </c>
      <c r="BE22" s="60">
        <f t="shared" si="41"/>
        <v>0</v>
      </c>
      <c r="BF22" s="60">
        <f t="shared" si="41"/>
        <v>0</v>
      </c>
      <c r="BG22" s="60">
        <f t="shared" si="41"/>
        <v>0</v>
      </c>
      <c r="BH22" s="60">
        <f t="shared" si="41"/>
        <v>0</v>
      </c>
      <c r="BI22" s="60">
        <f t="shared" si="41"/>
        <v>0</v>
      </c>
      <c r="BJ22" s="60">
        <f t="shared" si="41"/>
        <v>0</v>
      </c>
      <c r="BK22" s="60">
        <f t="shared" si="41"/>
        <v>0</v>
      </c>
      <c r="BL22" s="60">
        <f t="shared" si="1"/>
        <v>21</v>
      </c>
      <c r="BM22" s="60">
        <f t="shared" si="2"/>
        <v>-30</v>
      </c>
      <c r="BN22" s="60">
        <f t="shared" si="3"/>
        <v>-9</v>
      </c>
      <c r="BO22" s="60">
        <f t="shared" si="13"/>
        <v>0</v>
      </c>
      <c r="BP22" s="60">
        <f t="shared" si="14"/>
        <v>0</v>
      </c>
      <c r="BQ22" s="60">
        <f t="shared" si="32"/>
        <v>-9</v>
      </c>
      <c r="BR22" s="98">
        <f t="shared" si="5"/>
        <v>-9</v>
      </c>
      <c r="BS22" s="60">
        <f>SUM(DezoitoBonus)</f>
        <v>0</v>
      </c>
      <c r="BT22" s="93">
        <f t="shared" si="6"/>
        <v>21</v>
      </c>
      <c r="BU22" s="60">
        <f t="shared" ref="BU22:BU44" si="42">COUNTIF(G22:AY22,"SIM")</f>
        <v>0</v>
      </c>
      <c r="BV22" s="393">
        <f t="shared" ref="BV22:BV44" si="43">IF(BU22=0,0,MATCH("SIM",D22:AY22,0))</f>
        <v>0</v>
      </c>
      <c r="BW22" s="393">
        <f t="shared" si="9"/>
        <v>1000</v>
      </c>
      <c r="BX22" s="393">
        <f t="shared" si="10"/>
        <v>0</v>
      </c>
      <c r="BY22" s="363">
        <f t="shared" si="15"/>
        <v>0</v>
      </c>
      <c r="BZ22" s="363">
        <f t="shared" si="16"/>
        <v>1000</v>
      </c>
      <c r="CA22" s="363">
        <f t="shared" si="17"/>
        <v>0</v>
      </c>
      <c r="CB22" s="60">
        <f t="shared" si="18"/>
        <v>1000</v>
      </c>
      <c r="CC22" s="60">
        <f t="shared" si="11"/>
        <v>0</v>
      </c>
      <c r="CD22" s="396" t="b">
        <f t="shared" si="19"/>
        <v>1</v>
      </c>
      <c r="CE22" s="396" t="b">
        <f t="shared" si="20"/>
        <v>1</v>
      </c>
      <c r="CF22" s="396" t="b">
        <f t="shared" si="21"/>
        <v>1</v>
      </c>
      <c r="CG22" s="396" t="b">
        <f t="shared" si="22"/>
        <v>1</v>
      </c>
      <c r="CH22" s="48">
        <f>DCOUNTA(BD!$E$1:$I$1771,BD!$I$1,CRITERIOS!F77:G78)</f>
        <v>0</v>
      </c>
      <c r="CI22" s="48">
        <f>DCOUNTA(BD!$E$1:$I$1771,BD!$I$1,CRITERIOS!H77:I78)</f>
        <v>0</v>
      </c>
      <c r="CJ22" s="48">
        <f>DCOUNTA(BD!$E$1:$I$1771,BD!$I$1,CRITERIOS!J77:K78)</f>
        <v>0</v>
      </c>
      <c r="CK22" s="48">
        <f>DCOUNTA(BD!$E$1:$I$1771,BD!$I$1,CRITERIOS!L77:M78)</f>
        <v>0</v>
      </c>
      <c r="CL22" s="48">
        <f>DCOUNTA(BD!$E$1:$I$1771,BD!$I$1,CRITERIOS!N77:O78)</f>
        <v>0</v>
      </c>
      <c r="CM22" s="48">
        <f>DCOUNTA(BD!$E$1:$I$1771,BD!$I$1,CRITERIOS!P77:Q78)</f>
        <v>0</v>
      </c>
      <c r="CN22" s="48">
        <f>DCOUNTA(BD!$E$1:$I$1771,BD!$I$1,CRITERIOS!R77:S78)</f>
        <v>0</v>
      </c>
      <c r="CO22" s="48">
        <f>DCOUNTA(BD!$E$1:$I$1771,BD!$I$1,CRITERIOS!T77:U78)</f>
        <v>0</v>
      </c>
      <c r="CP22" s="48">
        <f>DCOUNTA(BD!$E$1:$I$1771,BD!$I$1,CRITERIOS!V77:W78)</f>
        <v>0</v>
      </c>
      <c r="CQ22" s="48">
        <f>DCOUNTA(BD!$E$1:$I$1771,BD!$I$1,CRITERIOS!X77:Y78)</f>
        <v>0</v>
      </c>
      <c r="CR22" s="48">
        <f>DCOUNTA(BD!$E$1:$I$1771,BD!$I$1,CRITERIOS!Z77:AA78)</f>
        <v>0</v>
      </c>
      <c r="CS22" s="48">
        <f>DCOUNTA(BD!$E$1:$I$1771,BD!$I$1,CRITERIOS!AB77:AC78)</f>
        <v>0</v>
      </c>
      <c r="CT22" s="48">
        <f>DCOUNTA(BD!$E$1:$I$1771,BD!$I$1,CRITERIOS!AD77:AE78)</f>
        <v>0</v>
      </c>
      <c r="CU22" s="48">
        <f>DCOUNTA(BD!$E$1:$I$1771,BD!$I$1,CRITERIOS!AF77:AG78)</f>
        <v>0</v>
      </c>
      <c r="CV22" s="48">
        <f>DCOUNTA(BD!$E$1:$I$1771,BD!$I$1,CRITERIOS!AH77:AI78)</f>
        <v>0</v>
      </c>
      <c r="CW22" s="48">
        <f>DCOUNTA(BD!$E$1:$I$1771,BD!$I$1,CRITERIOS!AJ77:AK78)</f>
        <v>0</v>
      </c>
      <c r="CX22" s="48">
        <f>DCOUNTA(BD!$E$1:$I$1771,BD!$I$1,CRITERIOS!AL77:AM78)</f>
        <v>0</v>
      </c>
      <c r="CY22" s="48">
        <f>DCOUNTA(BD!$E$1:$I$1771,BD!$I$1,CRITERIOS!AN77:AO78)</f>
        <v>0</v>
      </c>
      <c r="CZ22" s="48">
        <f>DCOUNTA(BD!$E$1:$I$1771,BD!$I$1,CRITERIOS!AP77:AQ78)</f>
        <v>0</v>
      </c>
      <c r="DA22" s="48">
        <f>DCOUNTA(BD!$E$1:$I$1771,BD!$I$1,CRITERIOS!AR77:AS78)</f>
        <v>1</v>
      </c>
      <c r="DB22" s="48">
        <f>DCOUNTA(BD!$E$1:$I$1771,BD!$I$1,CRITERIOS!AT77:AU78)</f>
        <v>0</v>
      </c>
      <c r="DC22" s="48">
        <f>DCOUNTA(BD!$E$1:$I$1771,BD!$I$1,CRITERIOS!AV77:AW78)</f>
        <v>0</v>
      </c>
      <c r="DD22" s="48">
        <f>DCOUNTA(BD!$E$1:$I$1771,BD!$I$1,CRITERIOS!AX77:AY78)</f>
        <v>0</v>
      </c>
      <c r="DE22" s="48">
        <f>DCOUNTA(BD!$E$1:$I$1771,BD!$I$1,CRITERIOS!AZ77:BA78)</f>
        <v>0</v>
      </c>
      <c r="DF22" s="48">
        <f>DCOUNTA(BD!$E$1:$I$1771,BD!$I$1,CRITERIOS!BB77:BC78)</f>
        <v>0</v>
      </c>
      <c r="DG22" s="48">
        <f>DCOUNTA(BD!$E$1:$I$1771,BD!$I$1,CRITERIOS!BD77:BE78)</f>
        <v>0</v>
      </c>
      <c r="DH22" s="48">
        <f>DCOUNTA(BD!$E$1:$I$1771,BD!$I$1,CRITERIOS!BF77:BG78)</f>
        <v>0</v>
      </c>
      <c r="DI22" s="48">
        <f>DCOUNTA(BD!$E$1:$I$1771,BD!$I$1,CRITERIOS!BH77:BI78)</f>
        <v>0</v>
      </c>
      <c r="DJ22" s="48">
        <f>DCOUNTA(BD!$E$1:$I$1771,BD!$I$1,CRITERIOS!BJ77:BK78)</f>
        <v>0</v>
      </c>
      <c r="DK22" s="48">
        <f>DCOUNTA(BD!$E$1:$I$1771,BD!$I$1,CRITERIOS!BL77:BM78)</f>
        <v>0</v>
      </c>
      <c r="DL22" s="48">
        <f>DCOUNTA(BD!$E$1:$I$1771,BD!$I$1,CRITERIOS!BN77:BO78)</f>
        <v>0</v>
      </c>
      <c r="DM22" s="48">
        <f>DCOUNTA(BD!$E$1:$I$1771,BD!$I$1,CRITERIOS!BP77:BQ78)</f>
        <v>0</v>
      </c>
      <c r="DN22" s="48">
        <f>DCOUNTA(BD!$E$1:$I$1771,BD!$I$1,CRITERIOS!BR77:BS78)</f>
        <v>0</v>
      </c>
      <c r="DO22" s="48">
        <f>DCOUNTA(BD!$E$1:$I$1771,BD!$I$1,CRITERIOS!BT77:BU78)</f>
        <v>0</v>
      </c>
      <c r="DP22" s="48">
        <f>DCOUNTA(BD!$E$1:$I$1771,BD!$I$1,CRITERIOS!BV77:BW78)</f>
        <v>0</v>
      </c>
      <c r="DQ22" s="48">
        <f>DCOUNTA(BD!$E$1:$I$1771,BD!$I$1,CRITERIOS!BX77:BY78)</f>
        <v>0</v>
      </c>
      <c r="DR22" s="48">
        <f>DCOUNTA(BD!$E$1:$I$1771,BD!$I$1,CRITERIOS!BZ77:CA78)</f>
        <v>0</v>
      </c>
      <c r="DS22" s="48">
        <f>DCOUNTA(BD!$E$1:$I$1771,BD!$I$1,CRITERIOS!CB77:CC78)</f>
        <v>0</v>
      </c>
      <c r="DT22" s="48">
        <f>DCOUNTA(BD!$E$1:$I$1771,BD!$I$1,CRITERIOS!CD77:CE78)</f>
        <v>0</v>
      </c>
      <c r="DU22" s="48">
        <f>DCOUNTA(BD!$E$1:$I$1771,BD!$I$1,CRITERIOS!CF77:CG78)</f>
        <v>0</v>
      </c>
      <c r="DV22" s="48">
        <f>DCOUNTA(BD!$E$1:$I$1771,BD!$I$1,CRITERIOS!CH77:CI78)</f>
        <v>0</v>
      </c>
      <c r="DW22" s="54"/>
      <c r="DX22" s="54"/>
      <c r="DY22" s="54"/>
      <c r="DZ22" s="54"/>
    </row>
    <row r="23" spans="1:130" s="65" customFormat="1" ht="15.75" thickBot="1" x14ac:dyDescent="0.3">
      <c r="A23" s="52">
        <v>19</v>
      </c>
      <c r="B23" s="51" t="s">
        <v>291</v>
      </c>
      <c r="C23" s="285">
        <v>266</v>
      </c>
      <c r="D23" s="11">
        <v>22</v>
      </c>
      <c r="E23" s="157">
        <v>19</v>
      </c>
      <c r="F23" s="13"/>
      <c r="G23" s="14"/>
      <c r="H23" s="11">
        <v>30</v>
      </c>
      <c r="I23" s="157">
        <v>11</v>
      </c>
      <c r="J23" s="13"/>
      <c r="K23" s="14"/>
      <c r="L23" s="11">
        <v>14</v>
      </c>
      <c r="M23" s="157">
        <v>30</v>
      </c>
      <c r="N23" s="13"/>
      <c r="O23" s="14"/>
      <c r="P23" s="11">
        <v>20</v>
      </c>
      <c r="Q23" s="157">
        <v>21</v>
      </c>
      <c r="R23" s="13"/>
      <c r="S23" s="14"/>
      <c r="T23" s="11">
        <v>10</v>
      </c>
      <c r="U23" s="157">
        <v>38</v>
      </c>
      <c r="V23" s="13"/>
      <c r="W23" s="14"/>
      <c r="X23" s="11">
        <v>20</v>
      </c>
      <c r="Y23" s="157">
        <v>21</v>
      </c>
      <c r="Z23" s="13"/>
      <c r="AA23" s="14"/>
      <c r="AB23" s="11">
        <v>5</v>
      </c>
      <c r="AC23" s="157">
        <v>48</v>
      </c>
      <c r="AD23" s="13"/>
      <c r="AE23" s="14"/>
      <c r="AF23" s="11">
        <v>9</v>
      </c>
      <c r="AG23" s="157">
        <v>40</v>
      </c>
      <c r="AH23" s="13"/>
      <c r="AI23" s="14"/>
      <c r="AJ23" s="11">
        <v>10</v>
      </c>
      <c r="AK23" s="157">
        <v>38</v>
      </c>
      <c r="AL23" s="13"/>
      <c r="AM23" s="14"/>
      <c r="AN23" s="156">
        <f>VLOOKUP($B23,'SIMULAÇÃO 11 e 12'!$B$2:$H$50,2,FALSE)</f>
        <v>0</v>
      </c>
      <c r="AO23" s="154">
        <f>IF(AN23=0,0,IF(AN23="", 0,VLOOKUP(AN23,'Posição x Pontos'!$H$1:$I$47,2,FALSE)))</f>
        <v>0</v>
      </c>
      <c r="AP23" s="155">
        <f>VLOOKUP($B23,'SIMULAÇÃO 11 e 12'!$B$2:$H$50,3,FALSE)</f>
        <v>0</v>
      </c>
      <c r="AQ23" s="142"/>
      <c r="AR23" s="156">
        <f>VLOOKUP($B23,'SIMULAÇÃO 11 e 12'!$B$2:$H$50,4,FALSE)</f>
        <v>0</v>
      </c>
      <c r="AS23" s="154">
        <f>IF(AR23=0,0,IF(AR23="", 0,VLOOKUP(AR23,'Posição x Pontos'!$H$1:$I$47,2,FALSE)))</f>
        <v>0</v>
      </c>
      <c r="AT23" s="155">
        <f>VLOOKUP($B23,'SIMULAÇÃO 11 e 12'!$B$2:$H$50,5,FALSE)</f>
        <v>0</v>
      </c>
      <c r="AU23" s="142"/>
      <c r="AV23" s="156">
        <f>VLOOKUP($B23,'SIMULAÇÃO 11 e 12'!$B$2:$H$50,6,FALSE)</f>
        <v>0</v>
      </c>
      <c r="AW23" s="154">
        <f>IF(AV23=0,0,IF(AV23="", 0,VLOOKUP(AV23,'Posição x Pontos'!$H$1:$I$47,2,FALSE)))</f>
        <v>0</v>
      </c>
      <c r="AX23" s="155">
        <f>VLOOKUP($B23,'SIMULAÇÃO 11 e 12'!$B$2:$H$50,7,FALSE)</f>
        <v>0</v>
      </c>
      <c r="AY23" s="142"/>
      <c r="AZ23" s="64">
        <f t="shared" ref="AZ23:BK23" si="44">LARGE(Dezenove,AZ$4)</f>
        <v>48</v>
      </c>
      <c r="BA23" s="64">
        <f t="shared" si="44"/>
        <v>40</v>
      </c>
      <c r="BB23" s="64">
        <f t="shared" si="44"/>
        <v>38</v>
      </c>
      <c r="BC23" s="64">
        <f t="shared" si="44"/>
        <v>38</v>
      </c>
      <c r="BD23" s="64">
        <f t="shared" si="44"/>
        <v>30</v>
      </c>
      <c r="BE23" s="64">
        <f t="shared" si="44"/>
        <v>21</v>
      </c>
      <c r="BF23" s="64">
        <f t="shared" si="44"/>
        <v>21</v>
      </c>
      <c r="BG23" s="64">
        <f t="shared" si="44"/>
        <v>19</v>
      </c>
      <c r="BH23" s="64">
        <f t="shared" si="44"/>
        <v>11</v>
      </c>
      <c r="BI23" s="64">
        <f t="shared" si="44"/>
        <v>0</v>
      </c>
      <c r="BJ23" s="64">
        <f t="shared" si="44"/>
        <v>0</v>
      </c>
      <c r="BK23" s="64">
        <f t="shared" si="44"/>
        <v>0</v>
      </c>
      <c r="BL23" s="64">
        <f t="shared" si="1"/>
        <v>266</v>
      </c>
      <c r="BM23" s="64">
        <f t="shared" si="2"/>
        <v>0</v>
      </c>
      <c r="BN23" s="64">
        <f t="shared" si="3"/>
        <v>266</v>
      </c>
      <c r="BO23" s="64">
        <f t="shared" si="13"/>
        <v>0</v>
      </c>
      <c r="BP23" s="64">
        <f t="shared" si="14"/>
        <v>0</v>
      </c>
      <c r="BQ23" s="64">
        <f t="shared" si="32"/>
        <v>266</v>
      </c>
      <c r="BR23" s="93">
        <f t="shared" si="5"/>
        <v>266.00001000000123</v>
      </c>
      <c r="BS23" s="64">
        <f>SUM(DezenoveBonus)</f>
        <v>0</v>
      </c>
      <c r="BT23" s="93">
        <f t="shared" si="6"/>
        <v>266.00000999999997</v>
      </c>
      <c r="BU23" s="64">
        <f t="shared" si="42"/>
        <v>0</v>
      </c>
      <c r="BV23" s="394">
        <f t="shared" si="43"/>
        <v>0</v>
      </c>
      <c r="BW23" s="394">
        <f t="shared" si="9"/>
        <v>1000</v>
      </c>
      <c r="BX23" s="394">
        <f t="shared" si="10"/>
        <v>0</v>
      </c>
      <c r="BY23" s="363">
        <f t="shared" si="15"/>
        <v>0</v>
      </c>
      <c r="BZ23" s="363">
        <f t="shared" si="16"/>
        <v>1000</v>
      </c>
      <c r="CA23" s="364">
        <f t="shared" si="17"/>
        <v>0</v>
      </c>
      <c r="CB23" s="60">
        <f t="shared" si="18"/>
        <v>1000</v>
      </c>
      <c r="CC23" s="64">
        <f t="shared" si="11"/>
        <v>0</v>
      </c>
      <c r="CD23" s="396" t="b">
        <f t="shared" si="19"/>
        <v>1</v>
      </c>
      <c r="CE23" s="396" t="b">
        <f t="shared" si="20"/>
        <v>1</v>
      </c>
      <c r="CF23" s="396" t="b">
        <f t="shared" si="21"/>
        <v>1</v>
      </c>
      <c r="CG23" s="396" t="b">
        <f t="shared" si="22"/>
        <v>1</v>
      </c>
      <c r="CH23" s="143">
        <f>DCOUNTA(BD!$E$1:$I$1771,BD!$I$1,CRITERIOS!F79:G80)</f>
        <v>0</v>
      </c>
      <c r="CI23" s="143">
        <f>DCOUNTA(BD!$E$1:$I$1771,BD!$I$1,CRITERIOS!H79:I80)</f>
        <v>0</v>
      </c>
      <c r="CJ23" s="143">
        <f>DCOUNTA(BD!$E$1:$I$1771,BD!$I$1,CRITERIOS!J79:K80)</f>
        <v>0</v>
      </c>
      <c r="CK23" s="143">
        <f>DCOUNTA(BD!$E$1:$I$1771,BD!$I$1,CRITERIOS!L79:M80)</f>
        <v>0</v>
      </c>
      <c r="CL23" s="143">
        <f>DCOUNTA(BD!$E$1:$I$1771,BD!$I$1,CRITERIOS!N79:O80)</f>
        <v>1</v>
      </c>
      <c r="CM23" s="143">
        <f>DCOUNTA(BD!$E$1:$I$1771,BD!$I$1,CRITERIOS!P79:Q80)</f>
        <v>0</v>
      </c>
      <c r="CN23" s="143">
        <f>DCOUNTA(BD!$E$1:$I$1771,BD!$I$1,CRITERIOS!R79:S80)</f>
        <v>0</v>
      </c>
      <c r="CO23" s="143">
        <f>DCOUNTA(BD!$E$1:$I$1771,BD!$I$1,CRITERIOS!T79:U80)</f>
        <v>0</v>
      </c>
      <c r="CP23" s="143">
        <f>DCOUNTA(BD!$E$1:$I$1771,BD!$I$1,CRITERIOS!V79:W80)</f>
        <v>1</v>
      </c>
      <c r="CQ23" s="143">
        <f>DCOUNTA(BD!$E$1:$I$1771,BD!$I$1,CRITERIOS!X79:Y80)</f>
        <v>2</v>
      </c>
      <c r="CR23" s="143">
        <f>DCOUNTA(BD!$E$1:$I$1771,BD!$I$1,CRITERIOS!Z79:AA80)</f>
        <v>0</v>
      </c>
      <c r="CS23" s="143">
        <f>DCOUNTA(BD!$E$1:$I$1771,BD!$I$1,CRITERIOS!AB79:AC80)</f>
        <v>0</v>
      </c>
      <c r="CT23" s="143">
        <f>DCOUNTA(BD!$E$1:$I$1771,BD!$I$1,CRITERIOS!AD79:AE80)</f>
        <v>0</v>
      </c>
      <c r="CU23" s="143">
        <f>DCOUNTA(BD!$E$1:$I$1771,BD!$I$1,CRITERIOS!AF79:AG80)</f>
        <v>1</v>
      </c>
      <c r="CV23" s="143">
        <f>DCOUNTA(BD!$E$1:$I$1771,BD!$I$1,CRITERIOS!AH79:AI80)</f>
        <v>0</v>
      </c>
      <c r="CW23" s="143">
        <f>DCOUNTA(BD!$E$1:$I$1771,BD!$I$1,CRITERIOS!AJ79:AK80)</f>
        <v>0</v>
      </c>
      <c r="CX23" s="143">
        <f>DCOUNTA(BD!$E$1:$I$1771,BD!$I$1,CRITERIOS!AL79:AM80)</f>
        <v>0</v>
      </c>
      <c r="CY23" s="143">
        <f>DCOUNTA(BD!$E$1:$I$1771,BD!$I$1,CRITERIOS!AN79:AO80)</f>
        <v>0</v>
      </c>
      <c r="CZ23" s="143">
        <f>DCOUNTA(BD!$E$1:$I$1771,BD!$I$1,CRITERIOS!AP79:AQ80)</f>
        <v>0</v>
      </c>
      <c r="DA23" s="143">
        <f>DCOUNTA(BD!$E$1:$I$1771,BD!$I$1,CRITERIOS!AR79:AS80)</f>
        <v>2</v>
      </c>
      <c r="DB23" s="143">
        <f>DCOUNTA(BD!$E$1:$I$1771,BD!$I$1,CRITERIOS!AT79:AU80)</f>
        <v>0</v>
      </c>
      <c r="DC23" s="143">
        <f>DCOUNTA(BD!$E$1:$I$1771,BD!$I$1,CRITERIOS!AV79:AW80)</f>
        <v>1</v>
      </c>
      <c r="DD23" s="143">
        <f>DCOUNTA(BD!$E$1:$I$1771,BD!$I$1,CRITERIOS!AX79:AY80)</f>
        <v>0</v>
      </c>
      <c r="DE23" s="143">
        <f>DCOUNTA(BD!$E$1:$I$1771,BD!$I$1,CRITERIOS!AZ79:BA80)</f>
        <v>0</v>
      </c>
      <c r="DF23" s="143">
        <f>DCOUNTA(BD!$E$1:$I$1771,BD!$I$1,CRITERIOS!BB79:BC80)</f>
        <v>0</v>
      </c>
      <c r="DG23" s="143">
        <f>DCOUNTA(BD!$E$1:$I$1771,BD!$I$1,CRITERIOS!BD79:BE80)</f>
        <v>0</v>
      </c>
      <c r="DH23" s="143">
        <f>DCOUNTA(BD!$E$1:$I$1771,BD!$I$1,CRITERIOS!BF79:BG80)</f>
        <v>0</v>
      </c>
      <c r="DI23" s="143">
        <f>DCOUNTA(BD!$E$1:$I$1771,BD!$I$1,CRITERIOS!BH79:BI80)</f>
        <v>0</v>
      </c>
      <c r="DJ23" s="143">
        <f>DCOUNTA(BD!$E$1:$I$1771,BD!$I$1,CRITERIOS!BJ79:BK80)</f>
        <v>0</v>
      </c>
      <c r="DK23" s="143">
        <f>DCOUNTA(BD!$E$1:$I$1771,BD!$I$1,CRITERIOS!BL79:BM80)</f>
        <v>1</v>
      </c>
      <c r="DL23" s="143">
        <f>DCOUNTA(BD!$E$1:$I$1771,BD!$I$1,CRITERIOS!BN79:BO80)</f>
        <v>0</v>
      </c>
      <c r="DM23" s="143">
        <f>DCOUNTA(BD!$E$1:$I$1771,BD!$I$1,CRITERIOS!BP79:BQ80)</f>
        <v>0</v>
      </c>
      <c r="DN23" s="143">
        <f>DCOUNTA(BD!$E$1:$I$1771,BD!$I$1,CRITERIOS!BR79:BS80)</f>
        <v>0</v>
      </c>
      <c r="DO23" s="143">
        <f>DCOUNTA(BD!$E$1:$I$1771,BD!$I$1,CRITERIOS!BT79:BU80)</f>
        <v>0</v>
      </c>
      <c r="DP23" s="143">
        <f>DCOUNTA(BD!$E$1:$I$1771,BD!$I$1,CRITERIOS!BV79:BW80)</f>
        <v>0</v>
      </c>
      <c r="DQ23" s="143">
        <f>DCOUNTA(BD!$E$1:$I$1771,BD!$I$1,CRITERIOS!BX79:BY80)</f>
        <v>0</v>
      </c>
      <c r="DR23" s="143">
        <f>DCOUNTA(BD!$E$1:$I$1771,BD!$I$1,CRITERIOS!BZ79:CA80)</f>
        <v>0</v>
      </c>
      <c r="DS23" s="143">
        <f>DCOUNTA(BD!$E$1:$I$1771,BD!$I$1,CRITERIOS!CB79:CC80)</f>
        <v>0</v>
      </c>
      <c r="DT23" s="143">
        <f>DCOUNTA(BD!$E$1:$I$1771,BD!$I$1,CRITERIOS!CD79:CE80)</f>
        <v>0</v>
      </c>
      <c r="DU23" s="143">
        <f>DCOUNTA(BD!$E$1:$I$1771,BD!$I$1,CRITERIOS!CF79:CG80)</f>
        <v>0</v>
      </c>
      <c r="DV23" s="143">
        <f>DCOUNTA(BD!$E$1:$I$1771,BD!$I$1,CRITERIOS!CH79:CI80)</f>
        <v>0</v>
      </c>
    </row>
    <row r="24" spans="1:130" ht="15.75" thickBot="1" x14ac:dyDescent="0.3">
      <c r="A24" s="52">
        <v>20</v>
      </c>
      <c r="B24" s="51" t="s">
        <v>292</v>
      </c>
      <c r="C24" s="285">
        <v>367</v>
      </c>
      <c r="D24" s="11">
        <v>6</v>
      </c>
      <c r="E24" s="157">
        <v>46</v>
      </c>
      <c r="F24" s="13"/>
      <c r="G24" s="14"/>
      <c r="H24" s="11">
        <v>6</v>
      </c>
      <c r="I24" s="157">
        <v>46</v>
      </c>
      <c r="J24" s="13">
        <v>2</v>
      </c>
      <c r="K24" s="14"/>
      <c r="L24" s="11">
        <v>17</v>
      </c>
      <c r="M24" s="157">
        <v>24</v>
      </c>
      <c r="N24" s="13"/>
      <c r="O24" s="14"/>
      <c r="P24" s="11">
        <v>4</v>
      </c>
      <c r="Q24" s="157">
        <v>50</v>
      </c>
      <c r="R24" s="13"/>
      <c r="S24" s="14"/>
      <c r="T24" s="11">
        <v>20</v>
      </c>
      <c r="U24" s="157">
        <v>21</v>
      </c>
      <c r="V24" s="13"/>
      <c r="W24" s="14"/>
      <c r="X24" s="11">
        <v>4</v>
      </c>
      <c r="Y24" s="157">
        <v>50</v>
      </c>
      <c r="Z24" s="13"/>
      <c r="AA24" s="14"/>
      <c r="AB24" s="11">
        <v>3</v>
      </c>
      <c r="AC24" s="157">
        <v>52</v>
      </c>
      <c r="AD24" s="13"/>
      <c r="AE24" s="14"/>
      <c r="AF24" s="11">
        <v>13</v>
      </c>
      <c r="AG24" s="157">
        <v>32</v>
      </c>
      <c r="AH24" s="13"/>
      <c r="AI24" s="14" t="s">
        <v>53</v>
      </c>
      <c r="AJ24" s="11">
        <v>7</v>
      </c>
      <c r="AK24" s="157">
        <v>44</v>
      </c>
      <c r="AL24" s="13"/>
      <c r="AM24" s="14"/>
      <c r="AN24" s="156">
        <f>VLOOKUP($B24,'SIMULAÇÃO 11 e 12'!$B$2:$H$50,2,FALSE)</f>
        <v>8</v>
      </c>
      <c r="AO24" s="154">
        <f>IF(AN24=0,0,IF(AN24="", 0,VLOOKUP(AN24,'Posição x Pontos'!$H$1:$I$47,2,FALSE)))</f>
        <v>42</v>
      </c>
      <c r="AP24" s="155">
        <f>VLOOKUP($B24,'SIMULAÇÃO 11 e 12'!$B$2:$H$50,3,FALSE)</f>
        <v>0</v>
      </c>
      <c r="AQ24" s="14"/>
      <c r="AR24" s="156">
        <f>VLOOKUP($B24,'SIMULAÇÃO 11 e 12'!$B$2:$H$50,4,FALSE)</f>
        <v>9</v>
      </c>
      <c r="AS24" s="154">
        <f>IF(AR24=0,0,IF(AR24="", 0,VLOOKUP(AR24,'Posição x Pontos'!$H$1:$I$47,2,FALSE)))</f>
        <v>40</v>
      </c>
      <c r="AT24" s="155">
        <f>VLOOKUP($B24,'SIMULAÇÃO 11 e 12'!$B$2:$H$50,5,FALSE)</f>
        <v>0</v>
      </c>
      <c r="AU24" s="14"/>
      <c r="AV24" s="156">
        <f>VLOOKUP($B24,'SIMULAÇÃO 11 e 12'!$B$2:$H$50,6,FALSE)</f>
        <v>4</v>
      </c>
      <c r="AW24" s="154">
        <f>IF(AV24=0,0,IF(AV24="", 0,VLOOKUP(AV24,'Posição x Pontos'!$H$1:$I$47,2,FALSE)))</f>
        <v>50</v>
      </c>
      <c r="AX24" s="155">
        <f>VLOOKUP($B24,'SIMULAÇÃO 11 e 12'!$B$2:$H$50,7,FALSE)</f>
        <v>0</v>
      </c>
      <c r="AY24" s="14"/>
      <c r="AZ24" s="60">
        <f t="shared" ref="AZ24:BK24" si="45">LARGE(Vinte,AZ$4)</f>
        <v>52</v>
      </c>
      <c r="BA24" s="60">
        <f t="shared" si="45"/>
        <v>50</v>
      </c>
      <c r="BB24" s="60">
        <f t="shared" si="45"/>
        <v>50</v>
      </c>
      <c r="BC24" s="60">
        <f t="shared" si="45"/>
        <v>50</v>
      </c>
      <c r="BD24" s="60">
        <f t="shared" si="45"/>
        <v>46</v>
      </c>
      <c r="BE24" s="60">
        <f t="shared" si="45"/>
        <v>46</v>
      </c>
      <c r="BF24" s="60">
        <f t="shared" si="45"/>
        <v>44</v>
      </c>
      <c r="BG24" s="60">
        <f t="shared" si="45"/>
        <v>42</v>
      </c>
      <c r="BH24" s="60">
        <f t="shared" si="45"/>
        <v>40</v>
      </c>
      <c r="BI24" s="60">
        <f t="shared" si="45"/>
        <v>32</v>
      </c>
      <c r="BJ24" s="60">
        <f t="shared" si="45"/>
        <v>24</v>
      </c>
      <c r="BK24" s="60">
        <f t="shared" si="45"/>
        <v>21</v>
      </c>
      <c r="BL24" s="60">
        <f t="shared" si="1"/>
        <v>497</v>
      </c>
      <c r="BM24" s="60">
        <f t="shared" si="2"/>
        <v>0</v>
      </c>
      <c r="BN24" s="60">
        <f t="shared" si="3"/>
        <v>497</v>
      </c>
      <c r="BO24" s="60">
        <f t="shared" si="13"/>
        <v>24</v>
      </c>
      <c r="BP24" s="60">
        <f t="shared" si="14"/>
        <v>21</v>
      </c>
      <c r="BQ24" s="60">
        <f t="shared" si="32"/>
        <v>454</v>
      </c>
      <c r="BR24" s="98">
        <f t="shared" si="5"/>
        <v>454.00130200011097</v>
      </c>
      <c r="BS24" s="60">
        <f>SUM(VinteBonus)</f>
        <v>2</v>
      </c>
      <c r="BT24" s="93">
        <f t="shared" si="6"/>
        <v>499.00130200009994</v>
      </c>
      <c r="BU24" s="60">
        <f t="shared" si="42"/>
        <v>1</v>
      </c>
      <c r="BV24" s="393">
        <f t="shared" si="43"/>
        <v>32</v>
      </c>
      <c r="BW24" s="393">
        <f t="shared" si="9"/>
        <v>32</v>
      </c>
      <c r="BX24" s="393">
        <f t="shared" si="10"/>
        <v>10</v>
      </c>
      <c r="BY24" s="363">
        <f t="shared" si="15"/>
        <v>32</v>
      </c>
      <c r="BZ24" s="363">
        <f t="shared" si="16"/>
        <v>32</v>
      </c>
      <c r="CA24" s="363">
        <f t="shared" si="17"/>
        <v>10</v>
      </c>
      <c r="CB24" s="60">
        <f t="shared" si="18"/>
        <v>1000</v>
      </c>
      <c r="CC24" s="60">
        <f t="shared" si="11"/>
        <v>0</v>
      </c>
      <c r="CD24" s="396" t="b">
        <f t="shared" si="19"/>
        <v>1</v>
      </c>
      <c r="CE24" s="396" t="b">
        <f t="shared" si="20"/>
        <v>1</v>
      </c>
      <c r="CF24" s="396" t="b">
        <f t="shared" si="21"/>
        <v>0</v>
      </c>
      <c r="CG24" s="396" t="b">
        <f t="shared" si="22"/>
        <v>1</v>
      </c>
      <c r="CH24" s="48">
        <f>DCOUNTA(BD!$E$1:$I$1771,BD!$I$1,CRITERIOS!F81:G82)</f>
        <v>0</v>
      </c>
      <c r="CI24" s="48">
        <f>DCOUNTA(BD!$E$1:$I$1771,BD!$I$1,CRITERIOS!H81:I82)</f>
        <v>0</v>
      </c>
      <c r="CJ24" s="48">
        <f>DCOUNTA(BD!$E$1:$I$1771,BD!$I$1,CRITERIOS!J81:K82)</f>
        <v>1</v>
      </c>
      <c r="CK24" s="48">
        <f>DCOUNTA(BD!$E$1:$I$1771,BD!$I$1,CRITERIOS!L81:M82)</f>
        <v>3</v>
      </c>
      <c r="CL24" s="48">
        <f>DCOUNTA(BD!$E$1:$I$1771,BD!$I$1,CRITERIOS!N81:O82)</f>
        <v>0</v>
      </c>
      <c r="CM24" s="48">
        <f>DCOUNTA(BD!$E$1:$I$1771,BD!$I$1,CRITERIOS!P81:Q82)</f>
        <v>2</v>
      </c>
      <c r="CN24" s="48">
        <f>DCOUNTA(BD!$E$1:$I$1771,BD!$I$1,CRITERIOS!R81:S82)</f>
        <v>1</v>
      </c>
      <c r="CO24" s="48">
        <f>DCOUNTA(BD!$E$1:$I$1771,BD!$I$1,CRITERIOS!T81:U82)</f>
        <v>1</v>
      </c>
      <c r="CP24" s="48">
        <f>DCOUNTA(BD!$E$1:$I$1771,BD!$I$1,CRITERIOS!V81:W82)</f>
        <v>1</v>
      </c>
      <c r="CQ24" s="48">
        <f>DCOUNTA(BD!$E$1:$I$1771,BD!$I$1,CRITERIOS!X81:Y82)</f>
        <v>0</v>
      </c>
      <c r="CR24" s="48">
        <f>DCOUNTA(BD!$E$1:$I$1771,BD!$I$1,CRITERIOS!Z81:AA82)</f>
        <v>0</v>
      </c>
      <c r="CS24" s="48">
        <f>DCOUNTA(BD!$E$1:$I$1771,BD!$I$1,CRITERIOS!AB81:AC82)</f>
        <v>0</v>
      </c>
      <c r="CT24" s="48">
        <f>DCOUNTA(BD!$E$1:$I$1771,BD!$I$1,CRITERIOS!AD81:AE82)</f>
        <v>1</v>
      </c>
      <c r="CU24" s="48">
        <f>DCOUNTA(BD!$E$1:$I$1771,BD!$I$1,CRITERIOS!AF81:AG82)</f>
        <v>0</v>
      </c>
      <c r="CV24" s="48">
        <f>DCOUNTA(BD!$E$1:$I$1771,BD!$I$1,CRITERIOS!AH81:AI82)</f>
        <v>0</v>
      </c>
      <c r="CW24" s="48">
        <f>DCOUNTA(BD!$E$1:$I$1771,BD!$I$1,CRITERIOS!AJ81:AK82)</f>
        <v>0</v>
      </c>
      <c r="CX24" s="48">
        <f>DCOUNTA(BD!$E$1:$I$1771,BD!$I$1,CRITERIOS!AL81:AM82)</f>
        <v>1</v>
      </c>
      <c r="CY24" s="48">
        <f>DCOUNTA(BD!$E$1:$I$1771,BD!$I$1,CRITERIOS!AN81:AO82)</f>
        <v>0</v>
      </c>
      <c r="CZ24" s="48">
        <f>DCOUNTA(BD!$E$1:$I$1771,BD!$I$1,CRITERIOS!AP81:AQ82)</f>
        <v>0</v>
      </c>
      <c r="DA24" s="48">
        <f>DCOUNTA(BD!$E$1:$I$1771,BD!$I$1,CRITERIOS!AR81:AS82)</f>
        <v>1</v>
      </c>
      <c r="DB24" s="48">
        <f>DCOUNTA(BD!$E$1:$I$1771,BD!$I$1,CRITERIOS!AT81:AU82)</f>
        <v>0</v>
      </c>
      <c r="DC24" s="48">
        <f>DCOUNTA(BD!$E$1:$I$1771,BD!$I$1,CRITERIOS!AV81:AW82)</f>
        <v>0</v>
      </c>
      <c r="DD24" s="48">
        <f>DCOUNTA(BD!$E$1:$I$1771,BD!$I$1,CRITERIOS!AX81:AY82)</f>
        <v>0</v>
      </c>
      <c r="DE24" s="48">
        <f>DCOUNTA(BD!$E$1:$I$1771,BD!$I$1,CRITERIOS!AZ81:BA82)</f>
        <v>0</v>
      </c>
      <c r="DF24" s="48">
        <f>DCOUNTA(BD!$E$1:$I$1771,BD!$I$1,CRITERIOS!BB81:BC82)</f>
        <v>0</v>
      </c>
      <c r="DG24" s="48">
        <f>DCOUNTA(BD!$E$1:$I$1771,BD!$I$1,CRITERIOS!BD81:BE82)</f>
        <v>0</v>
      </c>
      <c r="DH24" s="48">
        <f>DCOUNTA(BD!$E$1:$I$1771,BD!$I$1,CRITERIOS!BF81:BG82)</f>
        <v>0</v>
      </c>
      <c r="DI24" s="48">
        <f>DCOUNTA(BD!$E$1:$I$1771,BD!$I$1,CRITERIOS!BH81:BI82)</f>
        <v>0</v>
      </c>
      <c r="DJ24" s="48">
        <f>DCOUNTA(BD!$E$1:$I$1771,BD!$I$1,CRITERIOS!BJ81:BK82)</f>
        <v>0</v>
      </c>
      <c r="DK24" s="48">
        <f>DCOUNTA(BD!$E$1:$I$1771,BD!$I$1,CRITERIOS!BL81:BM82)</f>
        <v>0</v>
      </c>
      <c r="DL24" s="48">
        <f>DCOUNTA(BD!$E$1:$I$1771,BD!$I$1,CRITERIOS!BN81:BO82)</f>
        <v>0</v>
      </c>
      <c r="DM24" s="48">
        <f>DCOUNTA(BD!$E$1:$I$1771,BD!$I$1,CRITERIOS!BP81:BQ82)</f>
        <v>0</v>
      </c>
      <c r="DN24" s="48">
        <f>DCOUNTA(BD!$E$1:$I$1771,BD!$I$1,CRITERIOS!BR81:BS82)</f>
        <v>0</v>
      </c>
      <c r="DO24" s="48">
        <f>DCOUNTA(BD!$E$1:$I$1771,BD!$I$1,CRITERIOS!BT81:BU82)</f>
        <v>0</v>
      </c>
      <c r="DP24" s="48">
        <f>DCOUNTA(BD!$E$1:$I$1771,BD!$I$1,CRITERIOS!BV81:BW82)</f>
        <v>0</v>
      </c>
      <c r="DQ24" s="48">
        <f>DCOUNTA(BD!$E$1:$I$1771,BD!$I$1,CRITERIOS!BX81:BY82)</f>
        <v>0</v>
      </c>
      <c r="DR24" s="48">
        <f>DCOUNTA(BD!$E$1:$I$1771,BD!$I$1,CRITERIOS!BZ81:CA82)</f>
        <v>0</v>
      </c>
      <c r="DS24" s="48">
        <f>DCOUNTA(BD!$E$1:$I$1771,BD!$I$1,CRITERIOS!CB81:CC82)</f>
        <v>0</v>
      </c>
      <c r="DT24" s="48">
        <f>DCOUNTA(BD!$E$1:$I$1771,BD!$I$1,CRITERIOS!CD81:CE82)</f>
        <v>0</v>
      </c>
      <c r="DU24" s="48">
        <f>DCOUNTA(BD!$E$1:$I$1771,BD!$I$1,CRITERIOS!CF81:CG82)</f>
        <v>0</v>
      </c>
      <c r="DV24" s="48">
        <f>DCOUNTA(BD!$E$1:$I$1771,BD!$I$1,CRITERIOS!CH81:CI82)</f>
        <v>0</v>
      </c>
      <c r="DW24" s="54"/>
      <c r="DX24" s="54"/>
      <c r="DY24" s="54"/>
      <c r="DZ24" s="54"/>
    </row>
    <row r="25" spans="1:130" ht="15.75" thickBot="1" x14ac:dyDescent="0.3">
      <c r="A25" s="52">
        <v>21</v>
      </c>
      <c r="B25" s="51" t="s">
        <v>293</v>
      </c>
      <c r="C25" s="285">
        <v>17</v>
      </c>
      <c r="D25" s="11">
        <v>14</v>
      </c>
      <c r="E25" s="157">
        <v>30</v>
      </c>
      <c r="F25" s="13"/>
      <c r="G25" s="14"/>
      <c r="H25" s="11">
        <v>34</v>
      </c>
      <c r="I25" s="157">
        <v>7</v>
      </c>
      <c r="J25" s="13"/>
      <c r="K25" s="14"/>
      <c r="L25" s="11"/>
      <c r="M25" s="157">
        <v>0</v>
      </c>
      <c r="N25" s="13"/>
      <c r="O25" s="14">
        <v>-10</v>
      </c>
      <c r="P25" s="11"/>
      <c r="Q25" s="157">
        <v>0</v>
      </c>
      <c r="R25" s="13"/>
      <c r="S25" s="14"/>
      <c r="T25" s="11"/>
      <c r="U25" s="157">
        <v>0</v>
      </c>
      <c r="V25" s="13"/>
      <c r="W25" s="14">
        <v>-10</v>
      </c>
      <c r="X25" s="11"/>
      <c r="Y25" s="157">
        <v>0</v>
      </c>
      <c r="Z25" s="13"/>
      <c r="AA25" s="14"/>
      <c r="AB25" s="11">
        <v>21</v>
      </c>
      <c r="AC25" s="157">
        <v>20</v>
      </c>
      <c r="AD25" s="13"/>
      <c r="AE25" s="14"/>
      <c r="AF25" s="11"/>
      <c r="AG25" s="157">
        <v>0</v>
      </c>
      <c r="AH25" s="13"/>
      <c r="AI25" s="14">
        <v>-10</v>
      </c>
      <c r="AJ25" s="11"/>
      <c r="AK25" s="157">
        <v>0</v>
      </c>
      <c r="AL25" s="13"/>
      <c r="AM25" s="14">
        <v>-10</v>
      </c>
      <c r="AN25" s="156">
        <f>VLOOKUP($B25,'SIMULAÇÃO 11 e 12'!$B$2:$H$50,2,FALSE)</f>
        <v>0</v>
      </c>
      <c r="AO25" s="154">
        <f>IF(AN25=0,0,IF(AN25="", 0,VLOOKUP(AN25,'Posição x Pontos'!$H$1:$I$47,2,FALSE)))</f>
        <v>0</v>
      </c>
      <c r="AP25" s="155">
        <f>VLOOKUP($B25,'SIMULAÇÃO 11 e 12'!$B$2:$H$50,3,FALSE)</f>
        <v>0</v>
      </c>
      <c r="AQ25" s="14"/>
      <c r="AR25" s="156">
        <f>VLOOKUP($B25,'SIMULAÇÃO 11 e 12'!$B$2:$H$50,4,FALSE)</f>
        <v>0</v>
      </c>
      <c r="AS25" s="154">
        <f>IF(AR25=0,0,IF(AR25="", 0,VLOOKUP(AR25,'Posição x Pontos'!$H$1:$I$47,2,FALSE)))</f>
        <v>0</v>
      </c>
      <c r="AT25" s="155">
        <f>VLOOKUP($B25,'SIMULAÇÃO 11 e 12'!$B$2:$H$50,5,FALSE)</f>
        <v>0</v>
      </c>
      <c r="AU25" s="14"/>
      <c r="AV25" s="156">
        <f>VLOOKUP($B25,'SIMULAÇÃO 11 e 12'!$B$2:$H$50,6,FALSE)</f>
        <v>0</v>
      </c>
      <c r="AW25" s="154">
        <f>IF(AV25=0,0,IF(AV25="", 0,VLOOKUP(AV25,'Posição x Pontos'!$H$1:$I$47,2,FALSE)))</f>
        <v>0</v>
      </c>
      <c r="AX25" s="155">
        <f>VLOOKUP($B25,'SIMULAÇÃO 11 e 12'!$B$2:$H$50,7,FALSE)</f>
        <v>0</v>
      </c>
      <c r="AY25" s="14"/>
      <c r="AZ25" s="60">
        <f t="shared" ref="AZ25:BK25" si="46">LARGE(VinteUm,AZ$4)</f>
        <v>30</v>
      </c>
      <c r="BA25" s="60">
        <f t="shared" si="46"/>
        <v>20</v>
      </c>
      <c r="BB25" s="60">
        <f t="shared" si="46"/>
        <v>7</v>
      </c>
      <c r="BC25" s="60">
        <f t="shared" si="46"/>
        <v>0</v>
      </c>
      <c r="BD25" s="60">
        <f t="shared" si="46"/>
        <v>0</v>
      </c>
      <c r="BE25" s="60">
        <f t="shared" si="46"/>
        <v>0</v>
      </c>
      <c r="BF25" s="60">
        <f t="shared" si="46"/>
        <v>0</v>
      </c>
      <c r="BG25" s="60">
        <f t="shared" si="46"/>
        <v>0</v>
      </c>
      <c r="BH25" s="60">
        <f t="shared" si="46"/>
        <v>0</v>
      </c>
      <c r="BI25" s="60">
        <f t="shared" si="46"/>
        <v>0</v>
      </c>
      <c r="BJ25" s="60">
        <f t="shared" si="46"/>
        <v>0</v>
      </c>
      <c r="BK25" s="60">
        <f t="shared" si="46"/>
        <v>0</v>
      </c>
      <c r="BL25" s="60">
        <f t="shared" si="1"/>
        <v>57</v>
      </c>
      <c r="BM25" s="60">
        <f t="shared" si="2"/>
        <v>-40</v>
      </c>
      <c r="BN25" s="60">
        <f t="shared" si="3"/>
        <v>17</v>
      </c>
      <c r="BO25" s="60">
        <f t="shared" si="13"/>
        <v>0</v>
      </c>
      <c r="BP25" s="60">
        <f t="shared" si="14"/>
        <v>0</v>
      </c>
      <c r="BQ25" s="60">
        <f t="shared" si="32"/>
        <v>17</v>
      </c>
      <c r="BR25" s="98">
        <f t="shared" si="5"/>
        <v>17</v>
      </c>
      <c r="BS25" s="60">
        <f>SUM(VinteUmBonus)</f>
        <v>0</v>
      </c>
      <c r="BT25" s="93">
        <f t="shared" si="6"/>
        <v>57</v>
      </c>
      <c r="BU25" s="60">
        <f t="shared" si="42"/>
        <v>0</v>
      </c>
      <c r="BV25" s="393">
        <f t="shared" si="43"/>
        <v>0</v>
      </c>
      <c r="BW25" s="393">
        <f t="shared" si="9"/>
        <v>1000</v>
      </c>
      <c r="BX25" s="393">
        <f t="shared" si="10"/>
        <v>0</v>
      </c>
      <c r="BY25" s="363">
        <f t="shared" si="15"/>
        <v>0</v>
      </c>
      <c r="BZ25" s="363">
        <f t="shared" si="16"/>
        <v>1000</v>
      </c>
      <c r="CA25" s="363">
        <f t="shared" si="17"/>
        <v>0</v>
      </c>
      <c r="CB25" s="60">
        <f t="shared" si="18"/>
        <v>1000</v>
      </c>
      <c r="CC25" s="60">
        <f t="shared" si="11"/>
        <v>0</v>
      </c>
      <c r="CD25" s="396" t="b">
        <f t="shared" si="19"/>
        <v>1</v>
      </c>
      <c r="CE25" s="396" t="b">
        <f t="shared" si="20"/>
        <v>1</v>
      </c>
      <c r="CF25" s="396" t="b">
        <f t="shared" si="21"/>
        <v>1</v>
      </c>
      <c r="CG25" s="396" t="b">
        <f t="shared" si="22"/>
        <v>1</v>
      </c>
      <c r="CH25" s="48">
        <f>DCOUNTA(BD!$E$1:$I$1771,BD!$I$1,CRITERIOS!F83:G84)</f>
        <v>0</v>
      </c>
      <c r="CI25" s="48">
        <f>DCOUNTA(BD!$E$1:$I$1771,BD!$I$1,CRITERIOS!H83:I84)</f>
        <v>0</v>
      </c>
      <c r="CJ25" s="48">
        <f>DCOUNTA(BD!$E$1:$I$1771,BD!$I$1,CRITERIOS!J83:K84)</f>
        <v>0</v>
      </c>
      <c r="CK25" s="48">
        <f>DCOUNTA(BD!$E$1:$I$1771,BD!$I$1,CRITERIOS!L83:M84)</f>
        <v>0</v>
      </c>
      <c r="CL25" s="48">
        <f>DCOUNTA(BD!$E$1:$I$1771,BD!$I$1,CRITERIOS!N83:O84)</f>
        <v>0</v>
      </c>
      <c r="CM25" s="48">
        <f>DCOUNTA(BD!$E$1:$I$1771,BD!$I$1,CRITERIOS!P83:Q84)</f>
        <v>0</v>
      </c>
      <c r="CN25" s="48">
        <f>DCOUNTA(BD!$E$1:$I$1771,BD!$I$1,CRITERIOS!R83:S84)</f>
        <v>0</v>
      </c>
      <c r="CO25" s="48">
        <f>DCOUNTA(BD!$E$1:$I$1771,BD!$I$1,CRITERIOS!T83:U84)</f>
        <v>0</v>
      </c>
      <c r="CP25" s="48">
        <f>DCOUNTA(BD!$E$1:$I$1771,BD!$I$1,CRITERIOS!V83:W84)</f>
        <v>0</v>
      </c>
      <c r="CQ25" s="48">
        <f>DCOUNTA(BD!$E$1:$I$1771,BD!$I$1,CRITERIOS!X83:Y84)</f>
        <v>0</v>
      </c>
      <c r="CR25" s="48">
        <f>DCOUNTA(BD!$E$1:$I$1771,BD!$I$1,CRITERIOS!Z83:AA84)</f>
        <v>0</v>
      </c>
      <c r="CS25" s="48">
        <f>DCOUNTA(BD!$E$1:$I$1771,BD!$I$1,CRITERIOS!AB83:AC84)</f>
        <v>0</v>
      </c>
      <c r="CT25" s="48">
        <f>DCOUNTA(BD!$E$1:$I$1771,BD!$I$1,CRITERIOS!AD83:AE84)</f>
        <v>0</v>
      </c>
      <c r="CU25" s="48">
        <f>DCOUNTA(BD!$E$1:$I$1771,BD!$I$1,CRITERIOS!AF83:AG84)</f>
        <v>1</v>
      </c>
      <c r="CV25" s="48">
        <f>DCOUNTA(BD!$E$1:$I$1771,BD!$I$1,CRITERIOS!AH83:AI84)</f>
        <v>0</v>
      </c>
      <c r="CW25" s="48">
        <f>DCOUNTA(BD!$E$1:$I$1771,BD!$I$1,CRITERIOS!AJ83:AK84)</f>
        <v>0</v>
      </c>
      <c r="CX25" s="48">
        <f>DCOUNTA(BD!$E$1:$I$1771,BD!$I$1,CRITERIOS!AL83:AM84)</f>
        <v>0</v>
      </c>
      <c r="CY25" s="48">
        <f>DCOUNTA(BD!$E$1:$I$1771,BD!$I$1,CRITERIOS!AN83:AO84)</f>
        <v>0</v>
      </c>
      <c r="CZ25" s="48">
        <f>DCOUNTA(BD!$E$1:$I$1771,BD!$I$1,CRITERIOS!AP83:AQ84)</f>
        <v>0</v>
      </c>
      <c r="DA25" s="48">
        <f>DCOUNTA(BD!$E$1:$I$1771,BD!$I$1,CRITERIOS!AR83:AS84)</f>
        <v>0</v>
      </c>
      <c r="DB25" s="48">
        <f>DCOUNTA(BD!$E$1:$I$1771,BD!$I$1,CRITERIOS!AT83:AU84)</f>
        <v>1</v>
      </c>
      <c r="DC25" s="48">
        <f>DCOUNTA(BD!$E$1:$I$1771,BD!$I$1,CRITERIOS!AV83:AW84)</f>
        <v>0</v>
      </c>
      <c r="DD25" s="48">
        <f>DCOUNTA(BD!$E$1:$I$1771,BD!$I$1,CRITERIOS!AX83:AY84)</f>
        <v>0</v>
      </c>
      <c r="DE25" s="48">
        <f>DCOUNTA(BD!$E$1:$I$1771,BD!$I$1,CRITERIOS!AZ83:BA84)</f>
        <v>0</v>
      </c>
      <c r="DF25" s="48">
        <f>DCOUNTA(BD!$E$1:$I$1771,BD!$I$1,CRITERIOS!BB83:BC84)</f>
        <v>0</v>
      </c>
      <c r="DG25" s="48">
        <f>DCOUNTA(BD!$E$1:$I$1771,BD!$I$1,CRITERIOS!BD83:BE84)</f>
        <v>0</v>
      </c>
      <c r="DH25" s="48">
        <f>DCOUNTA(BD!$E$1:$I$1771,BD!$I$1,CRITERIOS!BF83:BG84)</f>
        <v>0</v>
      </c>
      <c r="DI25" s="48">
        <f>DCOUNTA(BD!$E$1:$I$1771,BD!$I$1,CRITERIOS!BH83:BI84)</f>
        <v>0</v>
      </c>
      <c r="DJ25" s="48">
        <f>DCOUNTA(BD!$E$1:$I$1771,BD!$I$1,CRITERIOS!BJ83:BK84)</f>
        <v>0</v>
      </c>
      <c r="DK25" s="48">
        <f>DCOUNTA(BD!$E$1:$I$1771,BD!$I$1,CRITERIOS!BL83:BM84)</f>
        <v>0</v>
      </c>
      <c r="DL25" s="48">
        <f>DCOUNTA(BD!$E$1:$I$1771,BD!$I$1,CRITERIOS!BN83:BO84)</f>
        <v>0</v>
      </c>
      <c r="DM25" s="48">
        <f>DCOUNTA(BD!$E$1:$I$1771,BD!$I$1,CRITERIOS!BP83:BQ84)</f>
        <v>0</v>
      </c>
      <c r="DN25" s="48">
        <f>DCOUNTA(BD!$E$1:$I$1771,BD!$I$1,CRITERIOS!BR83:BS84)</f>
        <v>0</v>
      </c>
      <c r="DO25" s="48">
        <f>DCOUNTA(BD!$E$1:$I$1771,BD!$I$1,CRITERIOS!BT83:BU84)</f>
        <v>1</v>
      </c>
      <c r="DP25" s="48">
        <f>DCOUNTA(BD!$E$1:$I$1771,BD!$I$1,CRITERIOS!BV83:BW84)</f>
        <v>0</v>
      </c>
      <c r="DQ25" s="48">
        <f>DCOUNTA(BD!$E$1:$I$1771,BD!$I$1,CRITERIOS!BX83:BY84)</f>
        <v>0</v>
      </c>
      <c r="DR25" s="48">
        <f>DCOUNTA(BD!$E$1:$I$1771,BD!$I$1,CRITERIOS!BZ83:CA84)</f>
        <v>0</v>
      </c>
      <c r="DS25" s="48">
        <f>DCOUNTA(BD!$E$1:$I$1771,BD!$I$1,CRITERIOS!CB83:CC84)</f>
        <v>0</v>
      </c>
      <c r="DT25" s="48">
        <f>DCOUNTA(BD!$E$1:$I$1771,BD!$I$1,CRITERIOS!CD83:CE84)</f>
        <v>0</v>
      </c>
      <c r="DU25" s="48">
        <f>DCOUNTA(BD!$E$1:$I$1771,BD!$I$1,CRITERIOS!CF83:CG84)</f>
        <v>0</v>
      </c>
      <c r="DV25" s="48">
        <f>DCOUNTA(BD!$E$1:$I$1771,BD!$I$1,CRITERIOS!CH83:CI84)</f>
        <v>0</v>
      </c>
      <c r="DW25" s="54"/>
      <c r="DX25" s="54"/>
      <c r="DY25" s="54"/>
      <c r="DZ25" s="54"/>
    </row>
    <row r="26" spans="1:130" s="149" customFormat="1" ht="15.75" thickBot="1" x14ac:dyDescent="0.3">
      <c r="A26" s="52">
        <v>22</v>
      </c>
      <c r="B26" s="51" t="s">
        <v>294</v>
      </c>
      <c r="C26" s="285">
        <v>67</v>
      </c>
      <c r="D26" s="11">
        <v>35</v>
      </c>
      <c r="E26" s="157">
        <v>6</v>
      </c>
      <c r="F26" s="13"/>
      <c r="G26" s="14"/>
      <c r="H26" s="11">
        <v>26</v>
      </c>
      <c r="I26" s="157">
        <v>15</v>
      </c>
      <c r="J26" s="13"/>
      <c r="K26" s="14"/>
      <c r="L26" s="11">
        <v>31</v>
      </c>
      <c r="M26" s="157">
        <v>10</v>
      </c>
      <c r="N26" s="13"/>
      <c r="O26" s="14"/>
      <c r="P26" s="11"/>
      <c r="Q26" s="157">
        <v>0</v>
      </c>
      <c r="R26" s="13"/>
      <c r="S26" s="14"/>
      <c r="T26" s="11">
        <v>15</v>
      </c>
      <c r="U26" s="157">
        <v>28</v>
      </c>
      <c r="V26" s="13"/>
      <c r="W26" s="14"/>
      <c r="X26" s="11"/>
      <c r="Y26" s="157">
        <v>0</v>
      </c>
      <c r="Z26" s="13"/>
      <c r="AA26" s="14"/>
      <c r="AB26" s="11">
        <v>23</v>
      </c>
      <c r="AC26" s="157">
        <v>18</v>
      </c>
      <c r="AD26" s="13"/>
      <c r="AE26" s="14"/>
      <c r="AF26" s="11"/>
      <c r="AG26" s="157">
        <v>0</v>
      </c>
      <c r="AH26" s="13"/>
      <c r="AI26" s="14"/>
      <c r="AJ26" s="11"/>
      <c r="AK26" s="157">
        <v>0</v>
      </c>
      <c r="AL26" s="13"/>
      <c r="AM26" s="14">
        <v>-10</v>
      </c>
      <c r="AN26" s="156">
        <f>VLOOKUP($B26,'SIMULAÇÃO 11 e 12'!$B$2:$H$50,2,FALSE)</f>
        <v>0</v>
      </c>
      <c r="AO26" s="154">
        <f>IF(AN26=0,0,IF(AN26="", 0,VLOOKUP(AN26,'Posição x Pontos'!$H$1:$I$47,2,FALSE)))</f>
        <v>0</v>
      </c>
      <c r="AP26" s="155">
        <f>VLOOKUP($B26,'SIMULAÇÃO 11 e 12'!$B$2:$H$50,3,FALSE)</f>
        <v>0</v>
      </c>
      <c r="AQ26" s="14"/>
      <c r="AR26" s="156">
        <f>VLOOKUP($B26,'SIMULAÇÃO 11 e 12'!$B$2:$H$50,4,FALSE)</f>
        <v>0</v>
      </c>
      <c r="AS26" s="154">
        <f>IF(AR26=0,0,IF(AR26="", 0,VLOOKUP(AR26,'Posição x Pontos'!$H$1:$I$47,2,FALSE)))</f>
        <v>0</v>
      </c>
      <c r="AT26" s="155">
        <f>VLOOKUP($B26,'SIMULAÇÃO 11 e 12'!$B$2:$H$50,5,FALSE)</f>
        <v>0</v>
      </c>
      <c r="AU26" s="14"/>
      <c r="AV26" s="156">
        <f>VLOOKUP($B26,'SIMULAÇÃO 11 e 12'!$B$2:$H$50,6,FALSE)</f>
        <v>0</v>
      </c>
      <c r="AW26" s="154">
        <f>IF(AV26=0,0,IF(AV26="", 0,VLOOKUP(AV26,'Posição x Pontos'!$H$1:$I$47,2,FALSE)))</f>
        <v>0</v>
      </c>
      <c r="AX26" s="155">
        <f>VLOOKUP($B26,'SIMULAÇÃO 11 e 12'!$B$2:$H$50,7,FALSE)</f>
        <v>0</v>
      </c>
      <c r="AY26" s="14"/>
      <c r="AZ26" s="144">
        <f t="shared" ref="AZ26:BK26" si="47">LARGE(VinteDois,AZ$4)</f>
        <v>28</v>
      </c>
      <c r="BA26" s="144">
        <f t="shared" si="47"/>
        <v>18</v>
      </c>
      <c r="BB26" s="144">
        <f t="shared" si="47"/>
        <v>15</v>
      </c>
      <c r="BC26" s="144">
        <f t="shared" si="47"/>
        <v>10</v>
      </c>
      <c r="BD26" s="144">
        <f t="shared" si="47"/>
        <v>6</v>
      </c>
      <c r="BE26" s="144">
        <f t="shared" si="47"/>
        <v>0</v>
      </c>
      <c r="BF26" s="144">
        <f t="shared" si="47"/>
        <v>0</v>
      </c>
      <c r="BG26" s="144">
        <f t="shared" si="47"/>
        <v>0</v>
      </c>
      <c r="BH26" s="144">
        <f t="shared" si="47"/>
        <v>0</v>
      </c>
      <c r="BI26" s="144">
        <f t="shared" si="47"/>
        <v>0</v>
      </c>
      <c r="BJ26" s="144">
        <f t="shared" si="47"/>
        <v>0</v>
      </c>
      <c r="BK26" s="144">
        <f t="shared" si="47"/>
        <v>0</v>
      </c>
      <c r="BL26" s="144">
        <f t="shared" si="1"/>
        <v>77</v>
      </c>
      <c r="BM26" s="144">
        <f t="shared" si="2"/>
        <v>-10</v>
      </c>
      <c r="BN26" s="144">
        <f t="shared" si="3"/>
        <v>67</v>
      </c>
      <c r="BO26" s="144">
        <f t="shared" si="13"/>
        <v>0</v>
      </c>
      <c r="BP26" s="144">
        <f t="shared" si="14"/>
        <v>0</v>
      </c>
      <c r="BQ26" s="144">
        <f t="shared" si="32"/>
        <v>67</v>
      </c>
      <c r="BR26" s="145">
        <f t="shared" si="5"/>
        <v>67</v>
      </c>
      <c r="BS26" s="60">
        <f>SUM(VinteDoisBonus)</f>
        <v>0</v>
      </c>
      <c r="BT26" s="146">
        <f t="shared" si="6"/>
        <v>77</v>
      </c>
      <c r="BU26" s="144">
        <f t="shared" si="42"/>
        <v>0</v>
      </c>
      <c r="BV26" s="393">
        <f t="shared" si="43"/>
        <v>0</v>
      </c>
      <c r="BW26" s="393">
        <f t="shared" si="9"/>
        <v>1000</v>
      </c>
      <c r="BX26" s="393">
        <f t="shared" si="10"/>
        <v>0</v>
      </c>
      <c r="BY26" s="363">
        <f t="shared" si="15"/>
        <v>0</v>
      </c>
      <c r="BZ26" s="363">
        <f t="shared" si="16"/>
        <v>1000</v>
      </c>
      <c r="CA26" s="363">
        <f t="shared" si="17"/>
        <v>0</v>
      </c>
      <c r="CB26" s="60">
        <f t="shared" si="18"/>
        <v>1000</v>
      </c>
      <c r="CC26" s="144">
        <f t="shared" si="11"/>
        <v>0</v>
      </c>
      <c r="CD26" s="396" t="b">
        <f t="shared" si="19"/>
        <v>1</v>
      </c>
      <c r="CE26" s="396" t="b">
        <f t="shared" si="20"/>
        <v>1</v>
      </c>
      <c r="CF26" s="396" t="b">
        <f t="shared" si="21"/>
        <v>1</v>
      </c>
      <c r="CG26" s="396" t="b">
        <f t="shared" si="22"/>
        <v>1</v>
      </c>
      <c r="CH26" s="147">
        <f>DCOUNTA(BD!$E$1:$I$1771,BD!$I$1,CRITERIOS!F85:G86)</f>
        <v>0</v>
      </c>
      <c r="CI26" s="147">
        <f>DCOUNTA(BD!$E$1:$I$1771,BD!$I$1,CRITERIOS!H85:I86)</f>
        <v>0</v>
      </c>
      <c r="CJ26" s="147">
        <f>DCOUNTA(BD!$E$1:$I$1771,BD!$I$1,CRITERIOS!J85:K86)</f>
        <v>0</v>
      </c>
      <c r="CK26" s="147">
        <f>DCOUNTA(BD!$E$1:$I$1771,BD!$I$1,CRITERIOS!L85:M86)</f>
        <v>0</v>
      </c>
      <c r="CL26" s="147">
        <f>DCOUNTA(BD!$E$1:$I$1771,BD!$I$1,CRITERIOS!N85:O86)</f>
        <v>0</v>
      </c>
      <c r="CM26" s="147">
        <f>DCOUNTA(BD!$E$1:$I$1771,BD!$I$1,CRITERIOS!P85:Q86)</f>
        <v>0</v>
      </c>
      <c r="CN26" s="147">
        <f>DCOUNTA(BD!$E$1:$I$1771,BD!$I$1,CRITERIOS!R85:S86)</f>
        <v>0</v>
      </c>
      <c r="CO26" s="147">
        <f>DCOUNTA(BD!$E$1:$I$1771,BD!$I$1,CRITERIOS!T85:U86)</f>
        <v>0</v>
      </c>
      <c r="CP26" s="147">
        <f>DCOUNTA(BD!$E$1:$I$1771,BD!$I$1,CRITERIOS!V85:W86)</f>
        <v>0</v>
      </c>
      <c r="CQ26" s="147">
        <f>DCOUNTA(BD!$E$1:$I$1771,BD!$I$1,CRITERIOS!X85:Y86)</f>
        <v>0</v>
      </c>
      <c r="CR26" s="147">
        <f>DCOUNTA(BD!$E$1:$I$1771,BD!$I$1,CRITERIOS!Z85:AA86)</f>
        <v>0</v>
      </c>
      <c r="CS26" s="147">
        <f>DCOUNTA(BD!$E$1:$I$1771,BD!$I$1,CRITERIOS!AB85:AC86)</f>
        <v>0</v>
      </c>
      <c r="CT26" s="147">
        <f>DCOUNTA(BD!$E$1:$I$1771,BD!$I$1,CRITERIOS!AD85:AE86)</f>
        <v>0</v>
      </c>
      <c r="CU26" s="147">
        <f>DCOUNTA(BD!$E$1:$I$1771,BD!$I$1,CRITERIOS!AF85:AG86)</f>
        <v>0</v>
      </c>
      <c r="CV26" s="147">
        <f>DCOUNTA(BD!$E$1:$I$1771,BD!$I$1,CRITERIOS!AH85:AI86)</f>
        <v>1</v>
      </c>
      <c r="CW26" s="147">
        <f>DCOUNTA(BD!$E$1:$I$1771,BD!$I$1,CRITERIOS!AJ85:AK86)</f>
        <v>0</v>
      </c>
      <c r="CX26" s="147">
        <f>DCOUNTA(BD!$E$1:$I$1771,BD!$I$1,CRITERIOS!AL85:AM86)</f>
        <v>0</v>
      </c>
      <c r="CY26" s="147">
        <f>DCOUNTA(BD!$E$1:$I$1771,BD!$I$1,CRITERIOS!AN85:AO86)</f>
        <v>0</v>
      </c>
      <c r="CZ26" s="147">
        <f>DCOUNTA(BD!$E$1:$I$1771,BD!$I$1,CRITERIOS!AP85:AQ86)</f>
        <v>0</v>
      </c>
      <c r="DA26" s="147">
        <f>DCOUNTA(BD!$E$1:$I$1771,BD!$I$1,CRITERIOS!AR85:AS86)</f>
        <v>0</v>
      </c>
      <c r="DB26" s="147">
        <f>DCOUNTA(BD!$E$1:$I$1771,BD!$I$1,CRITERIOS!AT85:AU86)</f>
        <v>0</v>
      </c>
      <c r="DC26" s="147">
        <f>DCOUNTA(BD!$E$1:$I$1771,BD!$I$1,CRITERIOS!AV85:AW86)</f>
        <v>0</v>
      </c>
      <c r="DD26" s="147">
        <f>DCOUNTA(BD!$E$1:$I$1771,BD!$I$1,CRITERIOS!AX85:AY86)</f>
        <v>1</v>
      </c>
      <c r="DE26" s="147">
        <f>DCOUNTA(BD!$E$1:$I$1771,BD!$I$1,CRITERIOS!AZ85:BA86)</f>
        <v>0</v>
      </c>
      <c r="DF26" s="147">
        <f>DCOUNTA(BD!$E$1:$I$1771,BD!$I$1,CRITERIOS!BB85:BC86)</f>
        <v>0</v>
      </c>
      <c r="DG26" s="147">
        <f>DCOUNTA(BD!$E$1:$I$1771,BD!$I$1,CRITERIOS!BD85:BE86)</f>
        <v>1</v>
      </c>
      <c r="DH26" s="147">
        <f>DCOUNTA(BD!$E$1:$I$1771,BD!$I$1,CRITERIOS!BF85:BG86)</f>
        <v>0</v>
      </c>
      <c r="DI26" s="147">
        <f>DCOUNTA(BD!$E$1:$I$1771,BD!$I$1,CRITERIOS!BH85:BI86)</f>
        <v>0</v>
      </c>
      <c r="DJ26" s="147">
        <f>DCOUNTA(BD!$E$1:$I$1771,BD!$I$1,CRITERIOS!BJ85:BK86)</f>
        <v>0</v>
      </c>
      <c r="DK26" s="147">
        <f>DCOUNTA(BD!$E$1:$I$1771,BD!$I$1,CRITERIOS!BL85:BM86)</f>
        <v>0</v>
      </c>
      <c r="DL26" s="147">
        <f>DCOUNTA(BD!$E$1:$I$1771,BD!$I$1,CRITERIOS!BN85:BO86)</f>
        <v>1</v>
      </c>
      <c r="DM26" s="147">
        <f>DCOUNTA(BD!$E$1:$I$1771,BD!$I$1,CRITERIOS!BP85:BQ86)</f>
        <v>0</v>
      </c>
      <c r="DN26" s="147">
        <f>DCOUNTA(BD!$E$1:$I$1771,BD!$I$1,CRITERIOS!BR85:BS86)</f>
        <v>0</v>
      </c>
      <c r="DO26" s="147">
        <f>DCOUNTA(BD!$E$1:$I$1771,BD!$I$1,CRITERIOS!BT85:BU86)</f>
        <v>0</v>
      </c>
      <c r="DP26" s="147">
        <f>DCOUNTA(BD!$E$1:$I$1771,BD!$I$1,CRITERIOS!BV85:BW86)</f>
        <v>1</v>
      </c>
      <c r="DQ26" s="147">
        <f>DCOUNTA(BD!$E$1:$I$1771,BD!$I$1,CRITERIOS!BX85:BY86)</f>
        <v>0</v>
      </c>
      <c r="DR26" s="147">
        <f>DCOUNTA(BD!$E$1:$I$1771,BD!$I$1,CRITERIOS!BZ85:CA86)</f>
        <v>0</v>
      </c>
      <c r="DS26" s="147">
        <f>DCOUNTA(BD!$E$1:$I$1771,BD!$I$1,CRITERIOS!CB85:CC86)</f>
        <v>0</v>
      </c>
      <c r="DT26" s="147">
        <f>DCOUNTA(BD!$E$1:$I$1771,BD!$I$1,CRITERIOS!CD85:CE86)</f>
        <v>0</v>
      </c>
      <c r="DU26" s="147">
        <f>DCOUNTA(BD!$E$1:$I$1771,BD!$I$1,CRITERIOS!CF85:CG86)</f>
        <v>0</v>
      </c>
      <c r="DV26" s="147">
        <f>DCOUNTA(BD!$E$1:$I$1771,BD!$I$1,CRITERIOS!CH85:CI86)</f>
        <v>0</v>
      </c>
      <c r="DW26" s="148"/>
      <c r="DX26" s="148"/>
      <c r="DY26" s="148"/>
      <c r="DZ26" s="148"/>
    </row>
    <row r="27" spans="1:130" s="65" customFormat="1" ht="15.75" thickBot="1" x14ac:dyDescent="0.3">
      <c r="A27" s="52">
        <v>23</v>
      </c>
      <c r="B27" s="51" t="s">
        <v>295</v>
      </c>
      <c r="C27" s="285">
        <v>177</v>
      </c>
      <c r="D27" s="11">
        <v>34</v>
      </c>
      <c r="E27" s="157">
        <v>7</v>
      </c>
      <c r="F27" s="13"/>
      <c r="G27" s="14"/>
      <c r="H27" s="11">
        <v>1</v>
      </c>
      <c r="I27" s="157">
        <v>60</v>
      </c>
      <c r="J27" s="13"/>
      <c r="K27" s="14"/>
      <c r="L27" s="11">
        <v>1</v>
      </c>
      <c r="M27" s="157">
        <v>60</v>
      </c>
      <c r="N27" s="13">
        <v>2</v>
      </c>
      <c r="O27" s="14"/>
      <c r="P27" s="11">
        <v>5</v>
      </c>
      <c r="Q27" s="157">
        <v>48</v>
      </c>
      <c r="R27" s="13"/>
      <c r="S27" s="14"/>
      <c r="T27" s="11"/>
      <c r="U27" s="157">
        <v>0</v>
      </c>
      <c r="V27" s="13"/>
      <c r="W27" s="14"/>
      <c r="X27" s="11"/>
      <c r="Y27" s="157">
        <v>0</v>
      </c>
      <c r="Z27" s="13"/>
      <c r="AA27" s="14"/>
      <c r="AB27" s="11"/>
      <c r="AC27" s="157">
        <v>0</v>
      </c>
      <c r="AD27" s="13"/>
      <c r="AE27" s="14"/>
      <c r="AF27" s="11"/>
      <c r="AG27" s="157">
        <v>0</v>
      </c>
      <c r="AH27" s="13"/>
      <c r="AI27" s="14"/>
      <c r="AJ27" s="11"/>
      <c r="AK27" s="157">
        <v>0</v>
      </c>
      <c r="AL27" s="13"/>
      <c r="AM27" s="14"/>
      <c r="AN27" s="156">
        <f>VLOOKUP($B27,'SIMULAÇÃO 11 e 12'!$B$2:$H$50,2,FALSE)</f>
        <v>0</v>
      </c>
      <c r="AO27" s="154">
        <f>IF(AN27=0,0,IF(AN27="", 0,VLOOKUP(AN27,'Posição x Pontos'!$H$1:$I$47,2,FALSE)))</f>
        <v>0</v>
      </c>
      <c r="AP27" s="155">
        <f>VLOOKUP($B27,'SIMULAÇÃO 11 e 12'!$B$2:$H$50,3,FALSE)</f>
        <v>0</v>
      </c>
      <c r="AQ27" s="14"/>
      <c r="AR27" s="156">
        <f>VLOOKUP($B27,'SIMULAÇÃO 11 e 12'!$B$2:$H$50,4,FALSE)</f>
        <v>0</v>
      </c>
      <c r="AS27" s="154">
        <f>IF(AR27=0,0,IF(AR27="", 0,VLOOKUP(AR27,'Posição x Pontos'!$H$1:$I$47,2,FALSE)))</f>
        <v>0</v>
      </c>
      <c r="AT27" s="155">
        <f>VLOOKUP($B27,'SIMULAÇÃO 11 e 12'!$B$2:$H$50,5,FALSE)</f>
        <v>0</v>
      </c>
      <c r="AU27" s="14"/>
      <c r="AV27" s="156">
        <f>VLOOKUP($B27,'SIMULAÇÃO 11 e 12'!$B$2:$H$50,6,FALSE)</f>
        <v>0</v>
      </c>
      <c r="AW27" s="154">
        <f>IF(AV27=0,0,IF(AV27="", 0,VLOOKUP(AV27,'Posição x Pontos'!$H$1:$I$47,2,FALSE)))</f>
        <v>0</v>
      </c>
      <c r="AX27" s="155">
        <f>VLOOKUP($B27,'SIMULAÇÃO 11 e 12'!$B$2:$H$50,7,FALSE)</f>
        <v>0</v>
      </c>
      <c r="AY27" s="14"/>
      <c r="AZ27" s="64">
        <f t="shared" ref="AZ27:BK27" si="48">LARGE(VinteTres,AZ$4)</f>
        <v>60</v>
      </c>
      <c r="BA27" s="64">
        <f t="shared" si="48"/>
        <v>60</v>
      </c>
      <c r="BB27" s="64">
        <f t="shared" si="48"/>
        <v>48</v>
      </c>
      <c r="BC27" s="64">
        <f t="shared" si="48"/>
        <v>7</v>
      </c>
      <c r="BD27" s="64">
        <f t="shared" si="48"/>
        <v>0</v>
      </c>
      <c r="BE27" s="64">
        <f t="shared" si="48"/>
        <v>0</v>
      </c>
      <c r="BF27" s="64">
        <f t="shared" si="48"/>
        <v>0</v>
      </c>
      <c r="BG27" s="64">
        <f t="shared" si="48"/>
        <v>0</v>
      </c>
      <c r="BH27" s="64">
        <f t="shared" si="48"/>
        <v>0</v>
      </c>
      <c r="BI27" s="64">
        <f t="shared" si="48"/>
        <v>0</v>
      </c>
      <c r="BJ27" s="64">
        <f t="shared" si="48"/>
        <v>0</v>
      </c>
      <c r="BK27" s="64">
        <f t="shared" si="48"/>
        <v>0</v>
      </c>
      <c r="BL27" s="64">
        <f t="shared" si="1"/>
        <v>175</v>
      </c>
      <c r="BM27" s="64">
        <f t="shared" si="2"/>
        <v>0</v>
      </c>
      <c r="BN27" s="60">
        <f t="shared" si="3"/>
        <v>175</v>
      </c>
      <c r="BO27" s="60">
        <f t="shared" si="13"/>
        <v>0</v>
      </c>
      <c r="BP27" s="60">
        <f t="shared" si="14"/>
        <v>0</v>
      </c>
      <c r="BQ27" s="60">
        <f t="shared" si="32"/>
        <v>177</v>
      </c>
      <c r="BR27" s="98">
        <f t="shared" si="5"/>
        <v>177.20000999999999</v>
      </c>
      <c r="BS27" s="64">
        <f>SUM(VinteTresBonus)</f>
        <v>2</v>
      </c>
      <c r="BT27" s="93">
        <f t="shared" si="6"/>
        <v>177.20000999999999</v>
      </c>
      <c r="BU27" s="60">
        <f t="shared" si="42"/>
        <v>0</v>
      </c>
      <c r="BV27" s="393">
        <f t="shared" si="43"/>
        <v>0</v>
      </c>
      <c r="BW27" s="393">
        <f t="shared" si="9"/>
        <v>1000</v>
      </c>
      <c r="BX27" s="393">
        <f t="shared" si="10"/>
        <v>0</v>
      </c>
      <c r="BY27" s="363">
        <f t="shared" si="15"/>
        <v>0</v>
      </c>
      <c r="BZ27" s="363">
        <f t="shared" si="16"/>
        <v>1000</v>
      </c>
      <c r="CA27" s="363">
        <f t="shared" si="17"/>
        <v>0</v>
      </c>
      <c r="CB27" s="60">
        <f t="shared" si="18"/>
        <v>1000</v>
      </c>
      <c r="CC27" s="60">
        <f t="shared" si="11"/>
        <v>0</v>
      </c>
      <c r="CD27" s="396" t="b">
        <f t="shared" si="19"/>
        <v>1</v>
      </c>
      <c r="CE27" s="396" t="b">
        <f t="shared" si="20"/>
        <v>1</v>
      </c>
      <c r="CF27" s="396" t="b">
        <f t="shared" si="21"/>
        <v>1</v>
      </c>
      <c r="CG27" s="396" t="b">
        <f t="shared" si="22"/>
        <v>1</v>
      </c>
      <c r="CH27" s="48">
        <f>DCOUNTA(BD!$E$1:$I$1771,BD!$I$1,CRITERIOS!F87:G88)</f>
        <v>2</v>
      </c>
      <c r="CI27" s="48">
        <f>DCOUNTA(BD!$E$1:$I$1771,BD!$I$1,CRITERIOS!H87:I88)</f>
        <v>0</v>
      </c>
      <c r="CJ27" s="48">
        <f>DCOUNTA(BD!$E$1:$I$1771,BD!$I$1,CRITERIOS!J87:K88)</f>
        <v>0</v>
      </c>
      <c r="CK27" s="48">
        <f>DCOUNTA(BD!$E$1:$I$1771,BD!$I$1,CRITERIOS!L87:M88)</f>
        <v>0</v>
      </c>
      <c r="CL27" s="48">
        <f>DCOUNTA(BD!$E$1:$I$1771,BD!$I$1,CRITERIOS!N87:O88)</f>
        <v>1</v>
      </c>
      <c r="CM27" s="48">
        <f>DCOUNTA(BD!$E$1:$I$1771,BD!$I$1,CRITERIOS!P87:Q88)</f>
        <v>0</v>
      </c>
      <c r="CN27" s="48">
        <f>DCOUNTA(BD!$E$1:$I$1771,BD!$I$1,CRITERIOS!R87:S88)</f>
        <v>0</v>
      </c>
      <c r="CO27" s="48">
        <f>DCOUNTA(BD!$E$1:$I$1771,BD!$I$1,CRITERIOS!T87:U88)</f>
        <v>0</v>
      </c>
      <c r="CP27" s="48">
        <f>DCOUNTA(BD!$E$1:$I$1771,BD!$I$1,CRITERIOS!V87:W88)</f>
        <v>0</v>
      </c>
      <c r="CQ27" s="48">
        <f>DCOUNTA(BD!$E$1:$I$1771,BD!$I$1,CRITERIOS!X87:Y88)</f>
        <v>0</v>
      </c>
      <c r="CR27" s="48">
        <f>DCOUNTA(BD!$E$1:$I$1771,BD!$I$1,CRITERIOS!Z87:AA88)</f>
        <v>0</v>
      </c>
      <c r="CS27" s="48">
        <f>DCOUNTA(BD!$E$1:$I$1771,BD!$I$1,CRITERIOS!AB87:AC88)</f>
        <v>0</v>
      </c>
      <c r="CT27" s="48">
        <f>DCOUNTA(BD!$E$1:$I$1771,BD!$I$1,CRITERIOS!AD87:AE88)</f>
        <v>0</v>
      </c>
      <c r="CU27" s="48">
        <f>DCOUNTA(BD!$E$1:$I$1771,BD!$I$1,CRITERIOS!AF87:AG88)</f>
        <v>0</v>
      </c>
      <c r="CV27" s="48">
        <f>DCOUNTA(BD!$E$1:$I$1771,BD!$I$1,CRITERIOS!AH87:AI88)</f>
        <v>0</v>
      </c>
      <c r="CW27" s="48">
        <f>DCOUNTA(BD!$E$1:$I$1771,BD!$I$1,CRITERIOS!AJ87:AK88)</f>
        <v>0</v>
      </c>
      <c r="CX27" s="48">
        <f>DCOUNTA(BD!$E$1:$I$1771,BD!$I$1,CRITERIOS!AL87:AM88)</f>
        <v>0</v>
      </c>
      <c r="CY27" s="48">
        <f>DCOUNTA(BD!$E$1:$I$1771,BD!$I$1,CRITERIOS!AN87:AO88)</f>
        <v>0</v>
      </c>
      <c r="CZ27" s="48">
        <f>DCOUNTA(BD!$E$1:$I$1771,BD!$I$1,CRITERIOS!AP87:AQ88)</f>
        <v>0</v>
      </c>
      <c r="DA27" s="48">
        <f>DCOUNTA(BD!$E$1:$I$1771,BD!$I$1,CRITERIOS!AR87:AS88)</f>
        <v>0</v>
      </c>
      <c r="DB27" s="48">
        <f>DCOUNTA(BD!$E$1:$I$1771,BD!$I$1,CRITERIOS!AT87:AU88)</f>
        <v>0</v>
      </c>
      <c r="DC27" s="48">
        <f>DCOUNTA(BD!$E$1:$I$1771,BD!$I$1,CRITERIOS!AV87:AW88)</f>
        <v>0</v>
      </c>
      <c r="DD27" s="48">
        <f>DCOUNTA(BD!$E$1:$I$1771,BD!$I$1,CRITERIOS!AX87:AY88)</f>
        <v>0</v>
      </c>
      <c r="DE27" s="48">
        <f>DCOUNTA(BD!$E$1:$I$1771,BD!$I$1,CRITERIOS!AZ87:BA88)</f>
        <v>0</v>
      </c>
      <c r="DF27" s="48">
        <f>DCOUNTA(BD!$E$1:$I$1771,BD!$I$1,CRITERIOS!BB87:BC88)</f>
        <v>0</v>
      </c>
      <c r="DG27" s="48">
        <f>DCOUNTA(BD!$E$1:$I$1771,BD!$I$1,CRITERIOS!BD87:BE88)</f>
        <v>0</v>
      </c>
      <c r="DH27" s="48">
        <f>DCOUNTA(BD!$E$1:$I$1771,BD!$I$1,CRITERIOS!BF87:BG88)</f>
        <v>0</v>
      </c>
      <c r="DI27" s="48">
        <f>DCOUNTA(BD!$E$1:$I$1771,BD!$I$1,CRITERIOS!BH87:BI88)</f>
        <v>0</v>
      </c>
      <c r="DJ27" s="48">
        <f>DCOUNTA(BD!$E$1:$I$1771,BD!$I$1,CRITERIOS!BJ87:BK88)</f>
        <v>0</v>
      </c>
      <c r="DK27" s="48">
        <f>DCOUNTA(BD!$E$1:$I$1771,BD!$I$1,CRITERIOS!BL87:BM88)</f>
        <v>0</v>
      </c>
      <c r="DL27" s="48">
        <f>DCOUNTA(BD!$E$1:$I$1771,BD!$I$1,CRITERIOS!BN87:BO88)</f>
        <v>0</v>
      </c>
      <c r="DM27" s="48">
        <f>DCOUNTA(BD!$E$1:$I$1771,BD!$I$1,CRITERIOS!BP87:BQ88)</f>
        <v>0</v>
      </c>
      <c r="DN27" s="48">
        <f>DCOUNTA(BD!$E$1:$I$1771,BD!$I$1,CRITERIOS!BR87:BS88)</f>
        <v>0</v>
      </c>
      <c r="DO27" s="48">
        <f>DCOUNTA(BD!$E$1:$I$1771,BD!$I$1,CRITERIOS!BT87:BU88)</f>
        <v>1</v>
      </c>
      <c r="DP27" s="48">
        <f>DCOUNTA(BD!$E$1:$I$1771,BD!$I$1,CRITERIOS!BV87:BW88)</f>
        <v>0</v>
      </c>
      <c r="DQ27" s="48">
        <f>DCOUNTA(BD!$E$1:$I$1771,BD!$I$1,CRITERIOS!BX87:BY88)</f>
        <v>0</v>
      </c>
      <c r="DR27" s="48">
        <f>DCOUNTA(BD!$E$1:$I$1771,BD!$I$1,CRITERIOS!BZ87:CA88)</f>
        <v>0</v>
      </c>
      <c r="DS27" s="48">
        <f>DCOUNTA(BD!$E$1:$I$1771,BD!$I$1,CRITERIOS!CB87:CC88)</f>
        <v>0</v>
      </c>
      <c r="DT27" s="48">
        <f>DCOUNTA(BD!$E$1:$I$1771,BD!$I$1,CRITERIOS!CD87:CE88)</f>
        <v>0</v>
      </c>
      <c r="DU27" s="48">
        <f>DCOUNTA(BD!$E$1:$I$1771,BD!$I$1,CRITERIOS!CF87:CG88)</f>
        <v>0</v>
      </c>
      <c r="DV27" s="48">
        <f>DCOUNTA(BD!$E$1:$I$1771,BD!$I$1,CRITERIOS!CH87:CI88)</f>
        <v>0</v>
      </c>
    </row>
    <row r="28" spans="1:130" ht="15.75" thickBot="1" x14ac:dyDescent="0.3">
      <c r="A28" s="52">
        <v>24</v>
      </c>
      <c r="B28" s="51" t="s">
        <v>296</v>
      </c>
      <c r="C28" s="285">
        <v>82</v>
      </c>
      <c r="D28" s="11"/>
      <c r="E28" s="157">
        <v>0</v>
      </c>
      <c r="F28" s="13"/>
      <c r="G28" s="14"/>
      <c r="H28" s="11">
        <v>27</v>
      </c>
      <c r="I28" s="157">
        <v>14</v>
      </c>
      <c r="J28" s="13"/>
      <c r="K28" s="14"/>
      <c r="L28" s="11">
        <v>20</v>
      </c>
      <c r="M28" s="157">
        <v>21</v>
      </c>
      <c r="N28" s="13"/>
      <c r="O28" s="14"/>
      <c r="P28" s="11">
        <v>21</v>
      </c>
      <c r="Q28" s="157">
        <v>20</v>
      </c>
      <c r="R28" s="13"/>
      <c r="S28" s="14"/>
      <c r="T28" s="11"/>
      <c r="U28" s="157">
        <v>0</v>
      </c>
      <c r="V28" s="13"/>
      <c r="W28" s="14"/>
      <c r="X28" s="11"/>
      <c r="Y28" s="157">
        <v>0</v>
      </c>
      <c r="Z28" s="13"/>
      <c r="AA28" s="14">
        <v>-10</v>
      </c>
      <c r="AB28" s="11"/>
      <c r="AC28" s="157">
        <v>0</v>
      </c>
      <c r="AD28" s="13"/>
      <c r="AE28" s="14"/>
      <c r="AF28" s="11">
        <v>16</v>
      </c>
      <c r="AG28" s="157">
        <v>26</v>
      </c>
      <c r="AH28" s="13"/>
      <c r="AI28" s="14"/>
      <c r="AJ28" s="11">
        <v>30</v>
      </c>
      <c r="AK28" s="157">
        <v>11</v>
      </c>
      <c r="AL28" s="13"/>
      <c r="AM28" s="14" t="s">
        <v>53</v>
      </c>
      <c r="AN28" s="156">
        <f>VLOOKUP($B28,'SIMULAÇÃO 11 e 12'!$B$2:$H$50,2,FALSE)</f>
        <v>0</v>
      </c>
      <c r="AO28" s="154">
        <f>IF(AN28=0,0,IF(AN28="", 0,VLOOKUP(AN28,'Posição x Pontos'!$H$1:$I$47,2,FALSE)))</f>
        <v>0</v>
      </c>
      <c r="AP28" s="155">
        <f>VLOOKUP($B28,'SIMULAÇÃO 11 e 12'!$B$2:$H$50,3,FALSE)</f>
        <v>0</v>
      </c>
      <c r="AQ28" s="14"/>
      <c r="AR28" s="156">
        <f>VLOOKUP($B28,'SIMULAÇÃO 11 e 12'!$B$2:$H$50,4,FALSE)</f>
        <v>0</v>
      </c>
      <c r="AS28" s="154">
        <f>IF(AR28=0,0,IF(AR28="", 0,VLOOKUP(AR28,'Posição x Pontos'!$H$1:$I$47,2,FALSE)))</f>
        <v>0</v>
      </c>
      <c r="AT28" s="155">
        <f>VLOOKUP($B28,'SIMULAÇÃO 11 e 12'!$B$2:$H$50,5,FALSE)</f>
        <v>0</v>
      </c>
      <c r="AU28" s="14"/>
      <c r="AV28" s="156">
        <f>VLOOKUP($B28,'SIMULAÇÃO 11 e 12'!$B$2:$H$50,6,FALSE)</f>
        <v>0</v>
      </c>
      <c r="AW28" s="154">
        <f>IF(AV28=0,0,IF(AV28="", 0,VLOOKUP(AV28,'Posição x Pontos'!$H$1:$I$47,2,FALSE)))</f>
        <v>0</v>
      </c>
      <c r="AX28" s="155">
        <f>VLOOKUP($B28,'SIMULAÇÃO 11 e 12'!$B$2:$H$50,7,FALSE)</f>
        <v>0</v>
      </c>
      <c r="AY28" s="14"/>
      <c r="AZ28" s="60">
        <f t="shared" ref="AZ28:BK28" si="49">LARGE(VinteQuatro,AZ$4)</f>
        <v>26</v>
      </c>
      <c r="BA28" s="60">
        <f t="shared" si="49"/>
        <v>21</v>
      </c>
      <c r="BB28" s="60">
        <f t="shared" si="49"/>
        <v>20</v>
      </c>
      <c r="BC28" s="60">
        <f t="shared" si="49"/>
        <v>14</v>
      </c>
      <c r="BD28" s="60">
        <f t="shared" si="49"/>
        <v>11</v>
      </c>
      <c r="BE28" s="60">
        <f t="shared" si="49"/>
        <v>0</v>
      </c>
      <c r="BF28" s="60">
        <f t="shared" si="49"/>
        <v>0</v>
      </c>
      <c r="BG28" s="60">
        <f t="shared" si="49"/>
        <v>0</v>
      </c>
      <c r="BH28" s="60">
        <f t="shared" si="49"/>
        <v>0</v>
      </c>
      <c r="BI28" s="60">
        <f t="shared" si="49"/>
        <v>0</v>
      </c>
      <c r="BJ28" s="60">
        <f t="shared" si="49"/>
        <v>0</v>
      </c>
      <c r="BK28" s="60">
        <f t="shared" si="49"/>
        <v>0</v>
      </c>
      <c r="BL28" s="60">
        <f t="shared" si="1"/>
        <v>92</v>
      </c>
      <c r="BM28" s="60">
        <f t="shared" si="2"/>
        <v>-10</v>
      </c>
      <c r="BN28" s="60">
        <f t="shared" si="3"/>
        <v>82</v>
      </c>
      <c r="BO28" s="60">
        <f t="shared" si="13"/>
        <v>0</v>
      </c>
      <c r="BP28" s="60">
        <f t="shared" si="14"/>
        <v>0</v>
      </c>
      <c r="BQ28" s="60">
        <f>BN28-BO28-BP28+BS28</f>
        <v>82</v>
      </c>
      <c r="BR28" s="98">
        <f t="shared" si="5"/>
        <v>82</v>
      </c>
      <c r="BS28" s="60">
        <f>SUM(VinteQuatroBonus)</f>
        <v>0</v>
      </c>
      <c r="BT28" s="93">
        <f t="shared" si="6"/>
        <v>92</v>
      </c>
      <c r="BU28" s="60">
        <f t="shared" si="42"/>
        <v>1</v>
      </c>
      <c r="BV28" s="393">
        <f t="shared" si="43"/>
        <v>36</v>
      </c>
      <c r="BW28" s="393">
        <f t="shared" si="9"/>
        <v>11</v>
      </c>
      <c r="BX28" s="393">
        <f t="shared" si="10"/>
        <v>5</v>
      </c>
      <c r="BY28" s="363">
        <f t="shared" si="15"/>
        <v>36</v>
      </c>
      <c r="BZ28" s="363">
        <f t="shared" si="16"/>
        <v>11</v>
      </c>
      <c r="CA28" s="363">
        <f t="shared" si="17"/>
        <v>5</v>
      </c>
      <c r="CB28" s="60">
        <f t="shared" si="18"/>
        <v>1000</v>
      </c>
      <c r="CC28" s="60">
        <f t="shared" si="11"/>
        <v>0</v>
      </c>
      <c r="CD28" s="396" t="b">
        <f t="shared" si="19"/>
        <v>1</v>
      </c>
      <c r="CE28" s="396" t="b">
        <f t="shared" si="20"/>
        <v>1</v>
      </c>
      <c r="CF28" s="396" t="b">
        <f t="shared" si="21"/>
        <v>1</v>
      </c>
      <c r="CG28" s="396" t="b">
        <f t="shared" si="22"/>
        <v>1</v>
      </c>
      <c r="CH28" s="48">
        <f>DCOUNTA(BD!$E$1:$I$1771,BD!$I$1,CRITERIOS!F89:G90)</f>
        <v>0</v>
      </c>
      <c r="CI28" s="48">
        <f>DCOUNTA(BD!$E$1:$I$1771,BD!$I$1,CRITERIOS!H89:I90)</f>
        <v>0</v>
      </c>
      <c r="CJ28" s="48">
        <f>DCOUNTA(BD!$E$1:$I$1771,BD!$I$1,CRITERIOS!J89:K90)</f>
        <v>0</v>
      </c>
      <c r="CK28" s="48">
        <f>DCOUNTA(BD!$E$1:$I$1771,BD!$I$1,CRITERIOS!L89:M90)</f>
        <v>0</v>
      </c>
      <c r="CL28" s="48">
        <f>DCOUNTA(BD!$E$1:$I$1771,BD!$I$1,CRITERIOS!N89:O90)</f>
        <v>0</v>
      </c>
      <c r="CM28" s="48">
        <f>DCOUNTA(BD!$E$1:$I$1771,BD!$I$1,CRITERIOS!P89:Q90)</f>
        <v>0</v>
      </c>
      <c r="CN28" s="48">
        <f>DCOUNTA(BD!$E$1:$I$1771,BD!$I$1,CRITERIOS!R89:S90)</f>
        <v>0</v>
      </c>
      <c r="CO28" s="48">
        <f>DCOUNTA(BD!$E$1:$I$1771,BD!$I$1,CRITERIOS!T89:U90)</f>
        <v>0</v>
      </c>
      <c r="CP28" s="48">
        <f>DCOUNTA(BD!$E$1:$I$1771,BD!$I$1,CRITERIOS!V89:W90)</f>
        <v>0</v>
      </c>
      <c r="CQ28" s="48">
        <f>DCOUNTA(BD!$E$1:$I$1771,BD!$I$1,CRITERIOS!X89:Y90)</f>
        <v>0</v>
      </c>
      <c r="CR28" s="48">
        <f>DCOUNTA(BD!$E$1:$I$1771,BD!$I$1,CRITERIOS!Z89:AA90)</f>
        <v>0</v>
      </c>
      <c r="CS28" s="48">
        <f>DCOUNTA(BD!$E$1:$I$1771,BD!$I$1,CRITERIOS!AB89:AC90)</f>
        <v>0</v>
      </c>
      <c r="CT28" s="48">
        <f>DCOUNTA(BD!$E$1:$I$1771,BD!$I$1,CRITERIOS!AD89:AE90)</f>
        <v>0</v>
      </c>
      <c r="CU28" s="48">
        <f>DCOUNTA(BD!$E$1:$I$1771,BD!$I$1,CRITERIOS!AF89:AG90)</f>
        <v>0</v>
      </c>
      <c r="CV28" s="48">
        <f>DCOUNTA(BD!$E$1:$I$1771,BD!$I$1,CRITERIOS!AH89:AI90)</f>
        <v>0</v>
      </c>
      <c r="CW28" s="48">
        <f>DCOUNTA(BD!$E$1:$I$1771,BD!$I$1,CRITERIOS!AJ89:AK90)</f>
        <v>1</v>
      </c>
      <c r="CX28" s="48">
        <f>DCOUNTA(BD!$E$1:$I$1771,BD!$I$1,CRITERIOS!AL89:AM90)</f>
        <v>0</v>
      </c>
      <c r="CY28" s="48">
        <f>DCOUNTA(BD!$E$1:$I$1771,BD!$I$1,CRITERIOS!AN89:AO90)</f>
        <v>0</v>
      </c>
      <c r="CZ28" s="48">
        <f>DCOUNTA(BD!$E$1:$I$1771,BD!$I$1,CRITERIOS!AP89:AQ90)</f>
        <v>0</v>
      </c>
      <c r="DA28" s="48">
        <f>DCOUNTA(BD!$E$1:$I$1771,BD!$I$1,CRITERIOS!AR89:AS90)</f>
        <v>1</v>
      </c>
      <c r="DB28" s="48">
        <f>DCOUNTA(BD!$E$1:$I$1771,BD!$I$1,CRITERIOS!AT89:AU90)</f>
        <v>1</v>
      </c>
      <c r="DC28" s="48">
        <f>DCOUNTA(BD!$E$1:$I$1771,BD!$I$1,CRITERIOS!AV89:AW90)</f>
        <v>0</v>
      </c>
      <c r="DD28" s="48">
        <f>DCOUNTA(BD!$E$1:$I$1771,BD!$I$1,CRITERIOS!AX89:AY90)</f>
        <v>0</v>
      </c>
      <c r="DE28" s="48">
        <f>DCOUNTA(BD!$E$1:$I$1771,BD!$I$1,CRITERIOS!AZ89:BA90)</f>
        <v>0</v>
      </c>
      <c r="DF28" s="48">
        <f>DCOUNTA(BD!$E$1:$I$1771,BD!$I$1,CRITERIOS!BB89:BC90)</f>
        <v>0</v>
      </c>
      <c r="DG28" s="48">
        <f>DCOUNTA(BD!$E$1:$I$1771,BD!$I$1,CRITERIOS!BD89:BE90)</f>
        <v>0</v>
      </c>
      <c r="DH28" s="48">
        <f>DCOUNTA(BD!$E$1:$I$1771,BD!$I$1,CRITERIOS!BF89:BG90)</f>
        <v>1</v>
      </c>
      <c r="DI28" s="48">
        <f>DCOUNTA(BD!$E$1:$I$1771,BD!$I$1,CRITERIOS!BH89:BI90)</f>
        <v>0</v>
      </c>
      <c r="DJ28" s="48">
        <f>DCOUNTA(BD!$E$1:$I$1771,BD!$I$1,CRITERIOS!BJ89:BK90)</f>
        <v>0</v>
      </c>
      <c r="DK28" s="48">
        <f>DCOUNTA(BD!$E$1:$I$1771,BD!$I$1,CRITERIOS!BL89:BM90)</f>
        <v>1</v>
      </c>
      <c r="DL28" s="48">
        <f>DCOUNTA(BD!$E$1:$I$1771,BD!$I$1,CRITERIOS!BN89:BO90)</f>
        <v>0</v>
      </c>
      <c r="DM28" s="48">
        <f>DCOUNTA(BD!$E$1:$I$1771,BD!$I$1,CRITERIOS!BP89:BQ90)</f>
        <v>0</v>
      </c>
      <c r="DN28" s="48">
        <f>DCOUNTA(BD!$E$1:$I$1771,BD!$I$1,CRITERIOS!BR89:BS90)</f>
        <v>0</v>
      </c>
      <c r="DO28" s="48">
        <f>DCOUNTA(BD!$E$1:$I$1771,BD!$I$1,CRITERIOS!BT89:BU90)</f>
        <v>0</v>
      </c>
      <c r="DP28" s="48">
        <f>DCOUNTA(BD!$E$1:$I$1771,BD!$I$1,CRITERIOS!BV89:BW90)</f>
        <v>0</v>
      </c>
      <c r="DQ28" s="48">
        <f>DCOUNTA(BD!$E$1:$I$1771,BD!$I$1,CRITERIOS!BX89:BY90)</f>
        <v>0</v>
      </c>
      <c r="DR28" s="48">
        <f>DCOUNTA(BD!$E$1:$I$1771,BD!$I$1,CRITERIOS!BZ89:CA90)</f>
        <v>0</v>
      </c>
      <c r="DS28" s="48">
        <f>DCOUNTA(BD!$E$1:$I$1771,BD!$I$1,CRITERIOS!CB89:CC90)</f>
        <v>0</v>
      </c>
      <c r="DT28" s="48">
        <f>DCOUNTA(BD!$E$1:$I$1771,BD!$I$1,CRITERIOS!CD89:CE90)</f>
        <v>0</v>
      </c>
      <c r="DU28" s="48">
        <f>DCOUNTA(BD!$E$1:$I$1771,BD!$I$1,CRITERIOS!CF89:CG90)</f>
        <v>0</v>
      </c>
      <c r="DV28" s="48">
        <f>DCOUNTA(BD!$E$1:$I$1771,BD!$I$1,CRITERIOS!CH89:CI90)</f>
        <v>0</v>
      </c>
      <c r="DW28" s="54"/>
      <c r="DX28" s="54"/>
      <c r="DY28" s="54"/>
      <c r="DZ28" s="54"/>
    </row>
    <row r="29" spans="1:130" ht="15.75" thickBot="1" x14ac:dyDescent="0.3">
      <c r="A29" s="52">
        <v>25</v>
      </c>
      <c r="B29" s="51" t="s">
        <v>6</v>
      </c>
      <c r="C29" s="286">
        <v>344</v>
      </c>
      <c r="D29" s="11">
        <v>21</v>
      </c>
      <c r="E29" s="157">
        <v>20</v>
      </c>
      <c r="F29" s="13"/>
      <c r="G29" s="14"/>
      <c r="H29" s="11">
        <v>4</v>
      </c>
      <c r="I29" s="157">
        <v>50</v>
      </c>
      <c r="J29" s="13"/>
      <c r="K29" s="14"/>
      <c r="L29" s="11">
        <v>21</v>
      </c>
      <c r="M29" s="157">
        <v>20</v>
      </c>
      <c r="N29" s="13"/>
      <c r="O29" s="14"/>
      <c r="P29" s="11">
        <v>12</v>
      </c>
      <c r="Q29" s="157">
        <v>34</v>
      </c>
      <c r="R29" s="13"/>
      <c r="S29" s="14"/>
      <c r="T29" s="11">
        <v>7</v>
      </c>
      <c r="U29" s="157">
        <v>44</v>
      </c>
      <c r="V29" s="13"/>
      <c r="W29" s="14"/>
      <c r="X29" s="11">
        <v>1</v>
      </c>
      <c r="Y29" s="157">
        <v>60</v>
      </c>
      <c r="Z29" s="13"/>
      <c r="AA29" s="14"/>
      <c r="AB29" s="11">
        <v>9</v>
      </c>
      <c r="AC29" s="157">
        <v>40</v>
      </c>
      <c r="AD29" s="13"/>
      <c r="AE29" s="14"/>
      <c r="AF29" s="11">
        <v>7</v>
      </c>
      <c r="AG29" s="157">
        <v>44</v>
      </c>
      <c r="AH29" s="13"/>
      <c r="AI29" s="14"/>
      <c r="AJ29" s="11">
        <v>13</v>
      </c>
      <c r="AK29" s="157">
        <v>32</v>
      </c>
      <c r="AL29" s="13"/>
      <c r="AM29" s="14"/>
      <c r="AN29" s="156">
        <f>VLOOKUP($B29,'SIMULAÇÃO 11 e 12'!$B$2:$H$50,2,FALSE)</f>
        <v>0</v>
      </c>
      <c r="AO29" s="154">
        <f>IF(AN29=0,0,IF(AN29="", 0,VLOOKUP(AN29,'Posição x Pontos'!$H$1:$I$47,2,FALSE)))</f>
        <v>0</v>
      </c>
      <c r="AP29" s="155">
        <f>VLOOKUP($B29,'SIMULAÇÃO 11 e 12'!$B$2:$H$50,3,FALSE)</f>
        <v>0</v>
      </c>
      <c r="AQ29" s="14"/>
      <c r="AR29" s="156">
        <f>VLOOKUP($B29,'SIMULAÇÃO 11 e 12'!$B$2:$H$50,4,FALSE)</f>
        <v>0</v>
      </c>
      <c r="AS29" s="154">
        <f>IF(AR29=0,0,IF(AR29="", 0,VLOOKUP(AR29,'Posição x Pontos'!$H$1:$I$47,2,FALSE)))</f>
        <v>0</v>
      </c>
      <c r="AT29" s="155">
        <f>VLOOKUP($B29,'SIMULAÇÃO 11 e 12'!$B$2:$H$50,5,FALSE)</f>
        <v>0</v>
      </c>
      <c r="AU29" s="14"/>
      <c r="AV29" s="156">
        <f>VLOOKUP($B29,'SIMULAÇÃO 11 e 12'!$B$2:$H$50,6,FALSE)</f>
        <v>0</v>
      </c>
      <c r="AW29" s="154">
        <f>IF(AV29=0,0,IF(AV29="", 0,VLOOKUP(AV29,'Posição x Pontos'!$H$1:$I$47,2,FALSE)))</f>
        <v>0</v>
      </c>
      <c r="AX29" s="155">
        <f>VLOOKUP($B29,'SIMULAÇÃO 11 e 12'!$B$2:$H$50,7,FALSE)</f>
        <v>0</v>
      </c>
      <c r="AY29" s="14"/>
      <c r="AZ29" s="60">
        <f t="shared" ref="AZ29:BK29" si="50">LARGE(VinteCinco,AZ$4)</f>
        <v>60</v>
      </c>
      <c r="BA29" s="60">
        <f t="shared" si="50"/>
        <v>50</v>
      </c>
      <c r="BB29" s="60">
        <f t="shared" si="50"/>
        <v>44</v>
      </c>
      <c r="BC29" s="60">
        <f t="shared" si="50"/>
        <v>44</v>
      </c>
      <c r="BD29" s="60">
        <f t="shared" si="50"/>
        <v>40</v>
      </c>
      <c r="BE29" s="60">
        <f t="shared" si="50"/>
        <v>34</v>
      </c>
      <c r="BF29" s="60">
        <f t="shared" si="50"/>
        <v>32</v>
      </c>
      <c r="BG29" s="60">
        <f t="shared" si="50"/>
        <v>20</v>
      </c>
      <c r="BH29" s="60">
        <f t="shared" si="50"/>
        <v>20</v>
      </c>
      <c r="BI29" s="60">
        <f t="shared" si="50"/>
        <v>0</v>
      </c>
      <c r="BJ29" s="60">
        <f t="shared" si="50"/>
        <v>0</v>
      </c>
      <c r="BK29" s="60">
        <f t="shared" si="50"/>
        <v>0</v>
      </c>
      <c r="BL29" s="60">
        <f t="shared" si="1"/>
        <v>344</v>
      </c>
      <c r="BM29" s="60">
        <f t="shared" si="2"/>
        <v>0</v>
      </c>
      <c r="BN29" s="60">
        <f t="shared" si="3"/>
        <v>344</v>
      </c>
      <c r="BO29" s="60">
        <f t="shared" si="13"/>
        <v>0</v>
      </c>
      <c r="BP29" s="60">
        <f t="shared" si="14"/>
        <v>0</v>
      </c>
      <c r="BQ29" s="60">
        <f t="shared" ref="BQ29:BQ44" si="51">BN29-BO29-BP29+BS29</f>
        <v>344</v>
      </c>
      <c r="BR29" s="98">
        <f t="shared" si="5"/>
        <v>344.100100000201</v>
      </c>
      <c r="BS29" s="60">
        <f>SUM(VinteCincoBonus)</f>
        <v>0</v>
      </c>
      <c r="BT29" s="93">
        <f t="shared" si="6"/>
        <v>344.10010000019997</v>
      </c>
      <c r="BU29" s="60">
        <f t="shared" si="42"/>
        <v>0</v>
      </c>
      <c r="BV29" s="393">
        <f t="shared" si="43"/>
        <v>0</v>
      </c>
      <c r="BW29" s="393">
        <f t="shared" si="9"/>
        <v>1000</v>
      </c>
      <c r="BX29" s="393">
        <f t="shared" si="10"/>
        <v>0</v>
      </c>
      <c r="BY29" s="363">
        <f t="shared" si="15"/>
        <v>0</v>
      </c>
      <c r="BZ29" s="363">
        <f t="shared" si="16"/>
        <v>1000</v>
      </c>
      <c r="CA29" s="363">
        <f t="shared" si="17"/>
        <v>0</v>
      </c>
      <c r="CB29" s="60">
        <f t="shared" si="18"/>
        <v>1000</v>
      </c>
      <c r="CC29" s="60">
        <f t="shared" si="11"/>
        <v>0</v>
      </c>
      <c r="CD29" s="396" t="b">
        <f t="shared" si="19"/>
        <v>1</v>
      </c>
      <c r="CE29" s="396" t="b">
        <f t="shared" si="20"/>
        <v>1</v>
      </c>
      <c r="CF29" s="396" t="b">
        <f t="shared" si="21"/>
        <v>1</v>
      </c>
      <c r="CG29" s="396" t="b">
        <f t="shared" si="22"/>
        <v>1</v>
      </c>
      <c r="CH29" s="48">
        <f>DCOUNTA(BD!$E$1:$I$1771,BD!$I$1,CRITERIOS!F91:G92)</f>
        <v>1</v>
      </c>
      <c r="CI29" s="48">
        <f>DCOUNTA(BD!$E$1:$I$1771,BD!$I$1,CRITERIOS!H91:I92)</f>
        <v>0</v>
      </c>
      <c r="CJ29" s="48">
        <f>DCOUNTA(BD!$E$1:$I$1771,BD!$I$1,CRITERIOS!J91:K92)</f>
        <v>0</v>
      </c>
      <c r="CK29" s="48">
        <f>DCOUNTA(BD!$E$1:$I$1771,BD!$I$1,CRITERIOS!L91:M92)</f>
        <v>1</v>
      </c>
      <c r="CL29" s="48">
        <f>DCOUNTA(BD!$E$1:$I$1771,BD!$I$1,CRITERIOS!N91:O92)</f>
        <v>0</v>
      </c>
      <c r="CM29" s="48">
        <f>DCOUNTA(BD!$E$1:$I$1771,BD!$I$1,CRITERIOS!P91:Q92)</f>
        <v>0</v>
      </c>
      <c r="CN29" s="48">
        <f>DCOUNTA(BD!$E$1:$I$1771,BD!$I$1,CRITERIOS!R91:S92)</f>
        <v>2</v>
      </c>
      <c r="CO29" s="48">
        <f>DCOUNTA(BD!$E$1:$I$1771,BD!$I$1,CRITERIOS!T91:U92)</f>
        <v>0</v>
      </c>
      <c r="CP29" s="48">
        <f>DCOUNTA(BD!$E$1:$I$1771,BD!$I$1,CRITERIOS!V91:W92)</f>
        <v>1</v>
      </c>
      <c r="CQ29" s="48">
        <f>DCOUNTA(BD!$E$1:$I$1771,BD!$I$1,CRITERIOS!X91:Y92)</f>
        <v>0</v>
      </c>
      <c r="CR29" s="48">
        <f>DCOUNTA(BD!$E$1:$I$1771,BD!$I$1,CRITERIOS!Z91:AA92)</f>
        <v>0</v>
      </c>
      <c r="CS29" s="48">
        <f>DCOUNTA(BD!$E$1:$I$1771,BD!$I$1,CRITERIOS!AB91:AC92)</f>
        <v>1</v>
      </c>
      <c r="CT29" s="48">
        <f>DCOUNTA(BD!$E$1:$I$1771,BD!$I$1,CRITERIOS!AD91:AE92)</f>
        <v>1</v>
      </c>
      <c r="CU29" s="48">
        <f>DCOUNTA(BD!$E$1:$I$1771,BD!$I$1,CRITERIOS!AF91:AG92)</f>
        <v>0</v>
      </c>
      <c r="CV29" s="48">
        <f>DCOUNTA(BD!$E$1:$I$1771,BD!$I$1,CRITERIOS!AH91:AI92)</f>
        <v>0</v>
      </c>
      <c r="CW29" s="48">
        <f>DCOUNTA(BD!$E$1:$I$1771,BD!$I$1,CRITERIOS!AJ91:AK92)</f>
        <v>0</v>
      </c>
      <c r="CX29" s="48">
        <f>DCOUNTA(BD!$E$1:$I$1771,BD!$I$1,CRITERIOS!AL91:AM92)</f>
        <v>0</v>
      </c>
      <c r="CY29" s="48">
        <f>DCOUNTA(BD!$E$1:$I$1771,BD!$I$1,CRITERIOS!AN91:AO92)</f>
        <v>0</v>
      </c>
      <c r="CZ29" s="48">
        <f>DCOUNTA(BD!$E$1:$I$1771,BD!$I$1,CRITERIOS!AP91:AQ92)</f>
        <v>0</v>
      </c>
      <c r="DA29" s="48">
        <f>DCOUNTA(BD!$E$1:$I$1771,BD!$I$1,CRITERIOS!AR91:AS92)</f>
        <v>0</v>
      </c>
      <c r="DB29" s="48">
        <f>DCOUNTA(BD!$E$1:$I$1771,BD!$I$1,CRITERIOS!AT91:AU92)</f>
        <v>2</v>
      </c>
      <c r="DC29" s="48">
        <f>DCOUNTA(BD!$E$1:$I$1771,BD!$I$1,CRITERIOS!AV91:AW92)</f>
        <v>0</v>
      </c>
      <c r="DD29" s="48">
        <f>DCOUNTA(BD!$E$1:$I$1771,BD!$I$1,CRITERIOS!AX91:AY92)</f>
        <v>0</v>
      </c>
      <c r="DE29" s="48">
        <f>DCOUNTA(BD!$E$1:$I$1771,BD!$I$1,CRITERIOS!AZ91:BA92)</f>
        <v>0</v>
      </c>
      <c r="DF29" s="48">
        <f>DCOUNTA(BD!$E$1:$I$1771,BD!$I$1,CRITERIOS!BB91:BC92)</f>
        <v>0</v>
      </c>
      <c r="DG29" s="48">
        <f>DCOUNTA(BD!$E$1:$I$1771,BD!$I$1,CRITERIOS!BD91:BE92)</f>
        <v>0</v>
      </c>
      <c r="DH29" s="48">
        <f>DCOUNTA(BD!$E$1:$I$1771,BD!$I$1,CRITERIOS!BF91:BG92)</f>
        <v>0</v>
      </c>
      <c r="DI29" s="48">
        <f>DCOUNTA(BD!$E$1:$I$1771,BD!$I$1,CRITERIOS!BH91:BI92)</f>
        <v>0</v>
      </c>
      <c r="DJ29" s="48">
        <f>DCOUNTA(BD!$E$1:$I$1771,BD!$I$1,CRITERIOS!BJ91:BK92)</f>
        <v>0</v>
      </c>
      <c r="DK29" s="48">
        <f>DCOUNTA(BD!$E$1:$I$1771,BD!$I$1,CRITERIOS!BL91:BM92)</f>
        <v>0</v>
      </c>
      <c r="DL29" s="48">
        <f>DCOUNTA(BD!$E$1:$I$1771,BD!$I$1,CRITERIOS!BN91:BO92)</f>
        <v>0</v>
      </c>
      <c r="DM29" s="48">
        <f>DCOUNTA(BD!$E$1:$I$1771,BD!$I$1,CRITERIOS!BP91:BQ92)</f>
        <v>0</v>
      </c>
      <c r="DN29" s="48">
        <f>DCOUNTA(BD!$E$1:$I$1771,BD!$I$1,CRITERIOS!BR91:BS92)</f>
        <v>0</v>
      </c>
      <c r="DO29" s="48">
        <f>DCOUNTA(BD!$E$1:$I$1771,BD!$I$1,CRITERIOS!BT91:BU92)</f>
        <v>0</v>
      </c>
      <c r="DP29" s="48">
        <f>DCOUNTA(BD!$E$1:$I$1771,BD!$I$1,CRITERIOS!BV91:BW92)</f>
        <v>0</v>
      </c>
      <c r="DQ29" s="48">
        <f>DCOUNTA(BD!$E$1:$I$1771,BD!$I$1,CRITERIOS!BX91:BY92)</f>
        <v>0</v>
      </c>
      <c r="DR29" s="48">
        <f>DCOUNTA(BD!$E$1:$I$1771,BD!$I$1,CRITERIOS!BZ91:CA92)</f>
        <v>0</v>
      </c>
      <c r="DS29" s="48">
        <f>DCOUNTA(BD!$E$1:$I$1771,BD!$I$1,CRITERIOS!CB91:CC92)</f>
        <v>0</v>
      </c>
      <c r="DT29" s="48">
        <f>DCOUNTA(BD!$E$1:$I$1771,BD!$I$1,CRITERIOS!CD91:CE92)</f>
        <v>0</v>
      </c>
      <c r="DU29" s="48">
        <f>DCOUNTA(BD!$E$1:$I$1771,BD!$I$1,CRITERIOS!CF91:CG92)</f>
        <v>0</v>
      </c>
      <c r="DV29" s="48">
        <f>DCOUNTA(BD!$E$1:$I$1771,BD!$I$1,CRITERIOS!CH91:CI92)</f>
        <v>0</v>
      </c>
      <c r="DW29" s="54"/>
      <c r="DX29" s="54"/>
      <c r="DY29" s="54"/>
      <c r="DZ29" s="54"/>
    </row>
    <row r="30" spans="1:130" ht="15.75" thickBot="1" x14ac:dyDescent="0.3">
      <c r="A30" s="52">
        <v>26</v>
      </c>
      <c r="B30" s="51" t="s">
        <v>297</v>
      </c>
      <c r="C30" s="286">
        <v>62</v>
      </c>
      <c r="D30" s="11">
        <v>27</v>
      </c>
      <c r="E30" s="157">
        <v>14</v>
      </c>
      <c r="F30" s="13"/>
      <c r="G30" s="14"/>
      <c r="H30" s="11">
        <v>14</v>
      </c>
      <c r="I30" s="157">
        <v>30</v>
      </c>
      <c r="J30" s="13"/>
      <c r="K30" s="14"/>
      <c r="L30" s="11">
        <v>15</v>
      </c>
      <c r="M30" s="157">
        <v>28</v>
      </c>
      <c r="N30" s="13"/>
      <c r="O30" s="14"/>
      <c r="P30" s="11"/>
      <c r="Q30" s="157">
        <v>0</v>
      </c>
      <c r="R30" s="13"/>
      <c r="S30" s="14"/>
      <c r="T30" s="11"/>
      <c r="U30" s="157">
        <v>0</v>
      </c>
      <c r="V30" s="13"/>
      <c r="W30" s="14"/>
      <c r="X30" s="11"/>
      <c r="Y30" s="157">
        <v>0</v>
      </c>
      <c r="Z30" s="13"/>
      <c r="AA30" s="14"/>
      <c r="AB30" s="11"/>
      <c r="AC30" s="157">
        <v>0</v>
      </c>
      <c r="AD30" s="13"/>
      <c r="AE30" s="14"/>
      <c r="AF30" s="11"/>
      <c r="AG30" s="157">
        <v>0</v>
      </c>
      <c r="AH30" s="13"/>
      <c r="AI30" s="14"/>
      <c r="AJ30" s="11"/>
      <c r="AK30" s="157">
        <v>0</v>
      </c>
      <c r="AL30" s="13"/>
      <c r="AM30" s="14">
        <v>-10</v>
      </c>
      <c r="AN30" s="156">
        <f>VLOOKUP($B30,'SIMULAÇÃO 11 e 12'!$B$2:$H$50,2,FALSE)</f>
        <v>0</v>
      </c>
      <c r="AO30" s="154">
        <f>IF(AN30=0,0,IF(AN30="", 0,VLOOKUP(AN30,'Posição x Pontos'!$H$1:$I$47,2,FALSE)))</f>
        <v>0</v>
      </c>
      <c r="AP30" s="155">
        <f>VLOOKUP($B30,'SIMULAÇÃO 11 e 12'!$B$2:$H$50,3,FALSE)</f>
        <v>0</v>
      </c>
      <c r="AQ30" s="14"/>
      <c r="AR30" s="156">
        <f>VLOOKUP($B30,'SIMULAÇÃO 11 e 12'!$B$2:$H$50,4,FALSE)</f>
        <v>0</v>
      </c>
      <c r="AS30" s="154">
        <f>IF(AR30=0,0,IF(AR30="", 0,VLOOKUP(AR30,'Posição x Pontos'!$H$1:$I$47,2,FALSE)))</f>
        <v>0</v>
      </c>
      <c r="AT30" s="155">
        <f>VLOOKUP($B30,'SIMULAÇÃO 11 e 12'!$B$2:$H$50,5,FALSE)</f>
        <v>0</v>
      </c>
      <c r="AU30" s="14"/>
      <c r="AV30" s="156">
        <f>VLOOKUP($B30,'SIMULAÇÃO 11 e 12'!$B$2:$H$50,6,FALSE)</f>
        <v>0</v>
      </c>
      <c r="AW30" s="154">
        <f>IF(AV30=0,0,IF(AV30="", 0,VLOOKUP(AV30,'Posição x Pontos'!$H$1:$I$47,2,FALSE)))</f>
        <v>0</v>
      </c>
      <c r="AX30" s="155">
        <f>VLOOKUP($B30,'SIMULAÇÃO 11 e 12'!$B$2:$H$50,7,FALSE)</f>
        <v>0</v>
      </c>
      <c r="AY30" s="14"/>
      <c r="AZ30" s="60">
        <f t="shared" ref="AZ30:BK30" si="52">LARGE(VinteSeis,AZ$4)</f>
        <v>30</v>
      </c>
      <c r="BA30" s="60">
        <f t="shared" si="52"/>
        <v>28</v>
      </c>
      <c r="BB30" s="60">
        <f t="shared" si="52"/>
        <v>14</v>
      </c>
      <c r="BC30" s="60">
        <f t="shared" si="52"/>
        <v>0</v>
      </c>
      <c r="BD30" s="60">
        <f t="shared" si="52"/>
        <v>0</v>
      </c>
      <c r="BE30" s="60">
        <f t="shared" si="52"/>
        <v>0</v>
      </c>
      <c r="BF30" s="60">
        <f t="shared" si="52"/>
        <v>0</v>
      </c>
      <c r="BG30" s="60">
        <f t="shared" si="52"/>
        <v>0</v>
      </c>
      <c r="BH30" s="60">
        <f t="shared" si="52"/>
        <v>0</v>
      </c>
      <c r="BI30" s="60">
        <f t="shared" si="52"/>
        <v>0</v>
      </c>
      <c r="BJ30" s="60">
        <f t="shared" si="52"/>
        <v>0</v>
      </c>
      <c r="BK30" s="60">
        <f t="shared" si="52"/>
        <v>0</v>
      </c>
      <c r="BL30" s="60">
        <f t="shared" si="1"/>
        <v>72</v>
      </c>
      <c r="BM30" s="60">
        <f t="shared" si="2"/>
        <v>-10</v>
      </c>
      <c r="BN30" s="60">
        <f t="shared" si="3"/>
        <v>62</v>
      </c>
      <c r="BO30" s="60">
        <f t="shared" si="13"/>
        <v>0</v>
      </c>
      <c r="BP30" s="60">
        <f t="shared" si="14"/>
        <v>0</v>
      </c>
      <c r="BQ30" s="60">
        <f t="shared" si="51"/>
        <v>62</v>
      </c>
      <c r="BR30" s="98">
        <f t="shared" si="5"/>
        <v>62</v>
      </c>
      <c r="BS30" s="60">
        <f>SUM(VinteSeisBonus)</f>
        <v>0</v>
      </c>
      <c r="BT30" s="93">
        <f t="shared" si="6"/>
        <v>72</v>
      </c>
      <c r="BU30" s="60">
        <f t="shared" si="42"/>
        <v>0</v>
      </c>
      <c r="BV30" s="393">
        <f t="shared" si="43"/>
        <v>0</v>
      </c>
      <c r="BW30" s="393">
        <f t="shared" si="9"/>
        <v>1000</v>
      </c>
      <c r="BX30" s="393">
        <f t="shared" si="10"/>
        <v>0</v>
      </c>
      <c r="BY30" s="363">
        <f t="shared" si="15"/>
        <v>0</v>
      </c>
      <c r="BZ30" s="363">
        <f t="shared" si="16"/>
        <v>1000</v>
      </c>
      <c r="CA30" s="363">
        <f t="shared" si="17"/>
        <v>0</v>
      </c>
      <c r="CB30" s="60">
        <f t="shared" si="18"/>
        <v>1000</v>
      </c>
      <c r="CC30" s="60">
        <f t="shared" si="11"/>
        <v>0</v>
      </c>
      <c r="CD30" s="396" t="b">
        <f t="shared" si="19"/>
        <v>1</v>
      </c>
      <c r="CE30" s="396" t="b">
        <f t="shared" si="20"/>
        <v>1</v>
      </c>
      <c r="CF30" s="396" t="b">
        <f t="shared" si="21"/>
        <v>1</v>
      </c>
      <c r="CG30" s="396" t="b">
        <f t="shared" si="22"/>
        <v>1</v>
      </c>
      <c r="CH30" s="48">
        <f>DCOUNTA(BD!$E$1:$I$1771,BD!$I$1,CRITERIOS!F93:G94)</f>
        <v>0</v>
      </c>
      <c r="CI30" s="48">
        <f>DCOUNTA(BD!$E$1:$I$1771,BD!$I$1,CRITERIOS!H93:I94)</f>
        <v>0</v>
      </c>
      <c r="CJ30" s="48">
        <f>DCOUNTA(BD!$E$1:$I$1771,BD!$I$1,CRITERIOS!J93:K94)</f>
        <v>0</v>
      </c>
      <c r="CK30" s="48">
        <f>DCOUNTA(BD!$E$1:$I$1771,BD!$I$1,CRITERIOS!L93:M94)</f>
        <v>0</v>
      </c>
      <c r="CL30" s="48">
        <f>DCOUNTA(BD!$E$1:$I$1771,BD!$I$1,CRITERIOS!N93:O94)</f>
        <v>0</v>
      </c>
      <c r="CM30" s="48">
        <f>DCOUNTA(BD!$E$1:$I$1771,BD!$I$1,CRITERIOS!P93:Q94)</f>
        <v>0</v>
      </c>
      <c r="CN30" s="48">
        <f>DCOUNTA(BD!$E$1:$I$1771,BD!$I$1,CRITERIOS!R93:S94)</f>
        <v>0</v>
      </c>
      <c r="CO30" s="48">
        <f>DCOUNTA(BD!$E$1:$I$1771,BD!$I$1,CRITERIOS!T93:U94)</f>
        <v>0</v>
      </c>
      <c r="CP30" s="48">
        <f>DCOUNTA(BD!$E$1:$I$1771,BD!$I$1,CRITERIOS!V93:W94)</f>
        <v>0</v>
      </c>
      <c r="CQ30" s="48">
        <f>DCOUNTA(BD!$E$1:$I$1771,BD!$I$1,CRITERIOS!X93:Y94)</f>
        <v>0</v>
      </c>
      <c r="CR30" s="48">
        <f>DCOUNTA(BD!$E$1:$I$1771,BD!$I$1,CRITERIOS!Z93:AA94)</f>
        <v>0</v>
      </c>
      <c r="CS30" s="48">
        <f>DCOUNTA(BD!$E$1:$I$1771,BD!$I$1,CRITERIOS!AB93:AC94)</f>
        <v>0</v>
      </c>
      <c r="CT30" s="48">
        <f>DCOUNTA(BD!$E$1:$I$1771,BD!$I$1,CRITERIOS!AD93:AE94)</f>
        <v>0</v>
      </c>
      <c r="CU30" s="48">
        <f>DCOUNTA(BD!$E$1:$I$1771,BD!$I$1,CRITERIOS!AF93:AG94)</f>
        <v>1</v>
      </c>
      <c r="CV30" s="48">
        <f>DCOUNTA(BD!$E$1:$I$1771,BD!$I$1,CRITERIOS!AH93:AI94)</f>
        <v>1</v>
      </c>
      <c r="CW30" s="48">
        <f>DCOUNTA(BD!$E$1:$I$1771,BD!$I$1,CRITERIOS!AJ93:AK94)</f>
        <v>0</v>
      </c>
      <c r="CX30" s="48">
        <f>DCOUNTA(BD!$E$1:$I$1771,BD!$I$1,CRITERIOS!AL93:AM94)</f>
        <v>0</v>
      </c>
      <c r="CY30" s="48">
        <f>DCOUNTA(BD!$E$1:$I$1771,BD!$I$1,CRITERIOS!AN93:AO94)</f>
        <v>0</v>
      </c>
      <c r="CZ30" s="48">
        <f>DCOUNTA(BD!$E$1:$I$1771,BD!$I$1,CRITERIOS!AP93:AQ94)</f>
        <v>0</v>
      </c>
      <c r="DA30" s="48">
        <f>DCOUNTA(BD!$E$1:$I$1771,BD!$I$1,CRITERIOS!AR93:AS94)</f>
        <v>0</v>
      </c>
      <c r="DB30" s="48">
        <f>DCOUNTA(BD!$E$1:$I$1771,BD!$I$1,CRITERIOS!AT93:AU94)</f>
        <v>0</v>
      </c>
      <c r="DC30" s="48">
        <f>DCOUNTA(BD!$E$1:$I$1771,BD!$I$1,CRITERIOS!AV93:AW94)</f>
        <v>0</v>
      </c>
      <c r="DD30" s="48">
        <f>DCOUNTA(BD!$E$1:$I$1771,BD!$I$1,CRITERIOS!AX93:AY94)</f>
        <v>0</v>
      </c>
      <c r="DE30" s="48">
        <f>DCOUNTA(BD!$E$1:$I$1771,BD!$I$1,CRITERIOS!AZ93:BA94)</f>
        <v>0</v>
      </c>
      <c r="DF30" s="48">
        <f>DCOUNTA(BD!$E$1:$I$1771,BD!$I$1,CRITERIOS!BB93:BC94)</f>
        <v>0</v>
      </c>
      <c r="DG30" s="48">
        <f>DCOUNTA(BD!$E$1:$I$1771,BD!$I$1,CRITERIOS!BD93:BE94)</f>
        <v>0</v>
      </c>
      <c r="DH30" s="48">
        <f>DCOUNTA(BD!$E$1:$I$1771,BD!$I$1,CRITERIOS!BF93:BG94)</f>
        <v>1</v>
      </c>
      <c r="DI30" s="48">
        <f>DCOUNTA(BD!$E$1:$I$1771,BD!$I$1,CRITERIOS!BH93:BI94)</f>
        <v>0</v>
      </c>
      <c r="DJ30" s="48">
        <f>DCOUNTA(BD!$E$1:$I$1771,BD!$I$1,CRITERIOS!BJ93:BK94)</f>
        <v>0</v>
      </c>
      <c r="DK30" s="48">
        <f>DCOUNTA(BD!$E$1:$I$1771,BD!$I$1,CRITERIOS!BL93:BM94)</f>
        <v>0</v>
      </c>
      <c r="DL30" s="48">
        <f>DCOUNTA(BD!$E$1:$I$1771,BD!$I$1,CRITERIOS!BN93:BO94)</f>
        <v>0</v>
      </c>
      <c r="DM30" s="48">
        <f>DCOUNTA(BD!$E$1:$I$1771,BD!$I$1,CRITERIOS!BP93:BQ94)</f>
        <v>0</v>
      </c>
      <c r="DN30" s="48">
        <f>DCOUNTA(BD!$E$1:$I$1771,BD!$I$1,CRITERIOS!BR93:BS94)</f>
        <v>0</v>
      </c>
      <c r="DO30" s="48">
        <f>DCOUNTA(BD!$E$1:$I$1771,BD!$I$1,CRITERIOS!BT93:BU94)</f>
        <v>0</v>
      </c>
      <c r="DP30" s="48">
        <f>DCOUNTA(BD!$E$1:$I$1771,BD!$I$1,CRITERIOS!BV93:BW94)</f>
        <v>0</v>
      </c>
      <c r="DQ30" s="48">
        <f>DCOUNTA(BD!$E$1:$I$1771,BD!$I$1,CRITERIOS!BX93:BY94)</f>
        <v>0</v>
      </c>
      <c r="DR30" s="48">
        <f>DCOUNTA(BD!$E$1:$I$1771,BD!$I$1,CRITERIOS!BZ93:CA94)</f>
        <v>0</v>
      </c>
      <c r="DS30" s="48">
        <f>DCOUNTA(BD!$E$1:$I$1771,BD!$I$1,CRITERIOS!CB93:CC94)</f>
        <v>0</v>
      </c>
      <c r="DT30" s="48">
        <f>DCOUNTA(BD!$E$1:$I$1771,BD!$I$1,CRITERIOS!CD93:CE94)</f>
        <v>0</v>
      </c>
      <c r="DU30" s="48">
        <f>DCOUNTA(BD!$E$1:$I$1771,BD!$I$1,CRITERIOS!CF93:CG94)</f>
        <v>0</v>
      </c>
      <c r="DV30" s="48">
        <f>DCOUNTA(BD!$E$1:$I$1771,BD!$I$1,CRITERIOS!CH93:CI94)</f>
        <v>0</v>
      </c>
      <c r="DW30" s="54"/>
      <c r="DX30" s="54"/>
      <c r="DY30" s="54"/>
      <c r="DZ30" s="54"/>
    </row>
    <row r="31" spans="1:130" s="65" customFormat="1" ht="15.75" thickBot="1" x14ac:dyDescent="0.3">
      <c r="A31" s="52">
        <v>27</v>
      </c>
      <c r="B31" s="51" t="s">
        <v>298</v>
      </c>
      <c r="C31" s="286">
        <v>52</v>
      </c>
      <c r="D31" s="11">
        <v>23</v>
      </c>
      <c r="E31" s="157">
        <v>18</v>
      </c>
      <c r="F31" s="13"/>
      <c r="G31" s="14"/>
      <c r="H31" s="11">
        <v>12</v>
      </c>
      <c r="I31" s="157">
        <v>34</v>
      </c>
      <c r="J31" s="13"/>
      <c r="K31" s="14"/>
      <c r="L31" s="11"/>
      <c r="M31" s="157">
        <v>0</v>
      </c>
      <c r="N31" s="13"/>
      <c r="O31" s="14"/>
      <c r="P31" s="11"/>
      <c r="Q31" s="157">
        <v>0</v>
      </c>
      <c r="R31" s="13"/>
      <c r="S31" s="14"/>
      <c r="T31" s="11"/>
      <c r="U31" s="157">
        <v>0</v>
      </c>
      <c r="V31" s="13"/>
      <c r="W31" s="14"/>
      <c r="X31" s="11"/>
      <c r="Y31" s="157">
        <v>0</v>
      </c>
      <c r="Z31" s="13"/>
      <c r="AA31" s="14"/>
      <c r="AB31" s="11"/>
      <c r="AC31" s="157">
        <v>0</v>
      </c>
      <c r="AD31" s="13"/>
      <c r="AE31" s="14"/>
      <c r="AF31" s="11"/>
      <c r="AG31" s="157">
        <v>0</v>
      </c>
      <c r="AH31" s="13"/>
      <c r="AI31" s="14"/>
      <c r="AJ31" s="11"/>
      <c r="AK31" s="157">
        <v>0</v>
      </c>
      <c r="AL31" s="13"/>
      <c r="AM31" s="14"/>
      <c r="AN31" s="156">
        <f>VLOOKUP($B31,'SIMULAÇÃO 11 e 12'!$B$2:$H$50,2,FALSE)</f>
        <v>0</v>
      </c>
      <c r="AO31" s="154">
        <f>IF(AN31=0,0,IF(AN31="", 0,VLOOKUP(AN31,'Posição x Pontos'!$H$1:$I$47,2,FALSE)))</f>
        <v>0</v>
      </c>
      <c r="AP31" s="155">
        <f>VLOOKUP($B31,'SIMULAÇÃO 11 e 12'!$B$2:$H$50,3,FALSE)</f>
        <v>0</v>
      </c>
      <c r="AQ31" s="14"/>
      <c r="AR31" s="156">
        <f>VLOOKUP($B31,'SIMULAÇÃO 11 e 12'!$B$2:$H$50,4,FALSE)</f>
        <v>0</v>
      </c>
      <c r="AS31" s="154">
        <f>IF(AR31=0,0,IF(AR31="", 0,VLOOKUP(AR31,'Posição x Pontos'!$H$1:$I$47,2,FALSE)))</f>
        <v>0</v>
      </c>
      <c r="AT31" s="155">
        <f>VLOOKUP($B31,'SIMULAÇÃO 11 e 12'!$B$2:$H$50,5,FALSE)</f>
        <v>0</v>
      </c>
      <c r="AU31" s="14"/>
      <c r="AV31" s="156">
        <f>VLOOKUP($B31,'SIMULAÇÃO 11 e 12'!$B$2:$H$50,6,FALSE)</f>
        <v>0</v>
      </c>
      <c r="AW31" s="154">
        <f>IF(AV31=0,0,IF(AV31="", 0,VLOOKUP(AV31,'Posição x Pontos'!$H$1:$I$47,2,FALSE)))</f>
        <v>0</v>
      </c>
      <c r="AX31" s="155">
        <f>VLOOKUP($B31,'SIMULAÇÃO 11 e 12'!$B$2:$H$50,7,FALSE)</f>
        <v>0</v>
      </c>
      <c r="AY31" s="14"/>
      <c r="AZ31" s="64">
        <f t="shared" ref="AZ31:BK31" si="53">LARGE(VinteSete,AZ$4)</f>
        <v>34</v>
      </c>
      <c r="BA31" s="64">
        <f t="shared" si="53"/>
        <v>18</v>
      </c>
      <c r="BB31" s="64">
        <f t="shared" si="53"/>
        <v>0</v>
      </c>
      <c r="BC31" s="64">
        <f t="shared" si="53"/>
        <v>0</v>
      </c>
      <c r="BD31" s="64">
        <f t="shared" si="53"/>
        <v>0</v>
      </c>
      <c r="BE31" s="64">
        <f t="shared" si="53"/>
        <v>0</v>
      </c>
      <c r="BF31" s="64">
        <f t="shared" si="53"/>
        <v>0</v>
      </c>
      <c r="BG31" s="64">
        <f t="shared" si="53"/>
        <v>0</v>
      </c>
      <c r="BH31" s="64">
        <f t="shared" si="53"/>
        <v>0</v>
      </c>
      <c r="BI31" s="64">
        <f t="shared" si="53"/>
        <v>0</v>
      </c>
      <c r="BJ31" s="64">
        <f t="shared" si="53"/>
        <v>0</v>
      </c>
      <c r="BK31" s="64">
        <f t="shared" si="53"/>
        <v>0</v>
      </c>
      <c r="BL31" s="64">
        <f t="shared" si="1"/>
        <v>52</v>
      </c>
      <c r="BM31" s="64">
        <f t="shared" si="2"/>
        <v>0</v>
      </c>
      <c r="BN31" s="60">
        <f t="shared" si="3"/>
        <v>52</v>
      </c>
      <c r="BO31" s="60">
        <f t="shared" si="13"/>
        <v>0</v>
      </c>
      <c r="BP31" s="60">
        <f t="shared" si="14"/>
        <v>0</v>
      </c>
      <c r="BQ31" s="60">
        <f t="shared" si="51"/>
        <v>52</v>
      </c>
      <c r="BR31" s="98">
        <f t="shared" si="5"/>
        <v>52</v>
      </c>
      <c r="BS31" s="64">
        <f>SUM(VinteSeteBonus)</f>
        <v>0</v>
      </c>
      <c r="BT31" s="93">
        <f t="shared" si="6"/>
        <v>52</v>
      </c>
      <c r="BU31" s="60">
        <f t="shared" si="42"/>
        <v>0</v>
      </c>
      <c r="BV31" s="393">
        <f t="shared" si="43"/>
        <v>0</v>
      </c>
      <c r="BW31" s="393">
        <f t="shared" si="9"/>
        <v>1000</v>
      </c>
      <c r="BX31" s="393">
        <f t="shared" si="10"/>
        <v>0</v>
      </c>
      <c r="BY31" s="363">
        <f t="shared" si="15"/>
        <v>0</v>
      </c>
      <c r="BZ31" s="363">
        <f t="shared" si="16"/>
        <v>1000</v>
      </c>
      <c r="CA31" s="363">
        <f t="shared" si="17"/>
        <v>0</v>
      </c>
      <c r="CB31" s="60">
        <f t="shared" si="18"/>
        <v>1000</v>
      </c>
      <c r="CC31" s="60">
        <f t="shared" si="11"/>
        <v>0</v>
      </c>
      <c r="CD31" s="396" t="b">
        <f t="shared" si="19"/>
        <v>1</v>
      </c>
      <c r="CE31" s="396" t="b">
        <f t="shared" si="20"/>
        <v>1</v>
      </c>
      <c r="CF31" s="396" t="b">
        <f t="shared" si="21"/>
        <v>1</v>
      </c>
      <c r="CG31" s="396" t="b">
        <f t="shared" si="22"/>
        <v>1</v>
      </c>
      <c r="CH31" s="48">
        <f>DCOUNTA(BD!$E$1:$I$1771,BD!$I$1,CRITERIOS!F95:G96)</f>
        <v>0</v>
      </c>
      <c r="CI31" s="48">
        <f>DCOUNTA(BD!$E$1:$I$1771,BD!$I$1,CRITERIOS!H95:I96)</f>
        <v>0</v>
      </c>
      <c r="CJ31" s="48">
        <f>DCOUNTA(BD!$E$1:$I$1771,BD!$I$1,CRITERIOS!J95:K96)</f>
        <v>0</v>
      </c>
      <c r="CK31" s="48">
        <f>DCOUNTA(BD!$E$1:$I$1771,BD!$I$1,CRITERIOS!L95:M96)</f>
        <v>0</v>
      </c>
      <c r="CL31" s="48">
        <f>DCOUNTA(BD!$E$1:$I$1771,BD!$I$1,CRITERIOS!N95:O96)</f>
        <v>0</v>
      </c>
      <c r="CM31" s="48">
        <f>DCOUNTA(BD!$E$1:$I$1771,BD!$I$1,CRITERIOS!P95:Q96)</f>
        <v>0</v>
      </c>
      <c r="CN31" s="48">
        <f>DCOUNTA(BD!$E$1:$I$1771,BD!$I$1,CRITERIOS!R95:S96)</f>
        <v>0</v>
      </c>
      <c r="CO31" s="48">
        <f>DCOUNTA(BD!$E$1:$I$1771,BD!$I$1,CRITERIOS!T95:U96)</f>
        <v>0</v>
      </c>
      <c r="CP31" s="48">
        <f>DCOUNTA(BD!$E$1:$I$1771,BD!$I$1,CRITERIOS!V95:W96)</f>
        <v>0</v>
      </c>
      <c r="CQ31" s="48">
        <f>DCOUNTA(BD!$E$1:$I$1771,BD!$I$1,CRITERIOS!X95:Y96)</f>
        <v>0</v>
      </c>
      <c r="CR31" s="48">
        <f>DCOUNTA(BD!$E$1:$I$1771,BD!$I$1,CRITERIOS!Z95:AA96)</f>
        <v>0</v>
      </c>
      <c r="CS31" s="48">
        <f>DCOUNTA(BD!$E$1:$I$1771,BD!$I$1,CRITERIOS!AB95:AC96)</f>
        <v>1</v>
      </c>
      <c r="CT31" s="48">
        <f>DCOUNTA(BD!$E$1:$I$1771,BD!$I$1,CRITERIOS!AD95:AE96)</f>
        <v>0</v>
      </c>
      <c r="CU31" s="48">
        <f>DCOUNTA(BD!$E$1:$I$1771,BD!$I$1,CRITERIOS!AF95:AG96)</f>
        <v>0</v>
      </c>
      <c r="CV31" s="48">
        <f>DCOUNTA(BD!$E$1:$I$1771,BD!$I$1,CRITERIOS!AH95:AI96)</f>
        <v>0</v>
      </c>
      <c r="CW31" s="48">
        <f>DCOUNTA(BD!$E$1:$I$1771,BD!$I$1,CRITERIOS!AJ95:AK96)</f>
        <v>0</v>
      </c>
      <c r="CX31" s="48">
        <f>DCOUNTA(BD!$E$1:$I$1771,BD!$I$1,CRITERIOS!AL95:AM96)</f>
        <v>0</v>
      </c>
      <c r="CY31" s="48">
        <f>DCOUNTA(BD!$E$1:$I$1771,BD!$I$1,CRITERIOS!AN95:AO96)</f>
        <v>0</v>
      </c>
      <c r="CZ31" s="48">
        <f>DCOUNTA(BD!$E$1:$I$1771,BD!$I$1,CRITERIOS!AP95:AQ96)</f>
        <v>0</v>
      </c>
      <c r="DA31" s="48">
        <f>DCOUNTA(BD!$E$1:$I$1771,BD!$I$1,CRITERIOS!AR95:AS96)</f>
        <v>0</v>
      </c>
      <c r="DB31" s="48">
        <f>DCOUNTA(BD!$E$1:$I$1771,BD!$I$1,CRITERIOS!AT95:AU96)</f>
        <v>0</v>
      </c>
      <c r="DC31" s="48">
        <f>DCOUNTA(BD!$E$1:$I$1771,BD!$I$1,CRITERIOS!AV95:AW96)</f>
        <v>0</v>
      </c>
      <c r="DD31" s="48">
        <f>DCOUNTA(BD!$E$1:$I$1771,BD!$I$1,CRITERIOS!AX95:AY96)</f>
        <v>1</v>
      </c>
      <c r="DE31" s="48">
        <f>DCOUNTA(BD!$E$1:$I$1771,BD!$I$1,CRITERIOS!AZ95:BA96)</f>
        <v>0</v>
      </c>
      <c r="DF31" s="48">
        <f>DCOUNTA(BD!$E$1:$I$1771,BD!$I$1,CRITERIOS!BB95:BC96)</f>
        <v>0</v>
      </c>
      <c r="DG31" s="48">
        <f>DCOUNTA(BD!$E$1:$I$1771,BD!$I$1,CRITERIOS!BD95:BE96)</f>
        <v>0</v>
      </c>
      <c r="DH31" s="48">
        <f>DCOUNTA(BD!$E$1:$I$1771,BD!$I$1,CRITERIOS!BF95:BG96)</f>
        <v>0</v>
      </c>
      <c r="DI31" s="48">
        <f>DCOUNTA(BD!$E$1:$I$1771,BD!$I$1,CRITERIOS!BH95:BI96)</f>
        <v>0</v>
      </c>
      <c r="DJ31" s="48">
        <f>DCOUNTA(BD!$E$1:$I$1771,BD!$I$1,CRITERIOS!BJ95:BK96)</f>
        <v>0</v>
      </c>
      <c r="DK31" s="48">
        <f>DCOUNTA(BD!$E$1:$I$1771,BD!$I$1,CRITERIOS!BL95:BM96)</f>
        <v>0</v>
      </c>
      <c r="DL31" s="48">
        <f>DCOUNTA(BD!$E$1:$I$1771,BD!$I$1,CRITERIOS!BN95:BO96)</f>
        <v>0</v>
      </c>
      <c r="DM31" s="48">
        <f>DCOUNTA(BD!$E$1:$I$1771,BD!$I$1,CRITERIOS!BP95:BQ96)</f>
        <v>0</v>
      </c>
      <c r="DN31" s="48">
        <f>DCOUNTA(BD!$E$1:$I$1771,BD!$I$1,CRITERIOS!BR95:BS96)</f>
        <v>0</v>
      </c>
      <c r="DO31" s="48">
        <f>DCOUNTA(BD!$E$1:$I$1771,BD!$I$1,CRITERIOS!BT95:BU96)</f>
        <v>0</v>
      </c>
      <c r="DP31" s="48">
        <f>DCOUNTA(BD!$E$1:$I$1771,BD!$I$1,CRITERIOS!BV95:BW96)</f>
        <v>0</v>
      </c>
      <c r="DQ31" s="48">
        <f>DCOUNTA(BD!$E$1:$I$1771,BD!$I$1,CRITERIOS!BX95:BY96)</f>
        <v>0</v>
      </c>
      <c r="DR31" s="48">
        <f>DCOUNTA(BD!$E$1:$I$1771,BD!$I$1,CRITERIOS!BZ95:CA96)</f>
        <v>0</v>
      </c>
      <c r="DS31" s="48">
        <f>DCOUNTA(BD!$E$1:$I$1771,BD!$I$1,CRITERIOS!CB95:CC96)</f>
        <v>0</v>
      </c>
      <c r="DT31" s="48">
        <f>DCOUNTA(BD!$E$1:$I$1771,BD!$I$1,CRITERIOS!CD95:CE96)</f>
        <v>0</v>
      </c>
      <c r="DU31" s="48">
        <f>DCOUNTA(BD!$E$1:$I$1771,BD!$I$1,CRITERIOS!CF95:CG96)</f>
        <v>0</v>
      </c>
      <c r="DV31" s="48">
        <f>DCOUNTA(BD!$E$1:$I$1771,BD!$I$1,CRITERIOS!CH95:CI96)</f>
        <v>0</v>
      </c>
    </row>
    <row r="32" spans="1:130" ht="15.75" thickBot="1" x14ac:dyDescent="0.3">
      <c r="A32" s="52">
        <v>28</v>
      </c>
      <c r="B32" s="51" t="s">
        <v>299</v>
      </c>
      <c r="C32" s="286">
        <v>186</v>
      </c>
      <c r="D32" s="11">
        <v>26</v>
      </c>
      <c r="E32" s="157">
        <v>15</v>
      </c>
      <c r="F32" s="13"/>
      <c r="G32" s="14"/>
      <c r="H32" s="11">
        <v>31</v>
      </c>
      <c r="I32" s="157">
        <v>10</v>
      </c>
      <c r="J32" s="13"/>
      <c r="K32" s="14" t="s">
        <v>53</v>
      </c>
      <c r="L32" s="11">
        <v>35</v>
      </c>
      <c r="M32" s="157">
        <v>6</v>
      </c>
      <c r="N32" s="13"/>
      <c r="O32" s="14"/>
      <c r="P32" s="11">
        <v>1</v>
      </c>
      <c r="Q32" s="157">
        <v>60</v>
      </c>
      <c r="R32" s="13"/>
      <c r="S32" s="14"/>
      <c r="T32" s="11">
        <v>17</v>
      </c>
      <c r="U32" s="157">
        <v>24</v>
      </c>
      <c r="V32" s="13"/>
      <c r="W32" s="14"/>
      <c r="X32" s="11"/>
      <c r="Y32" s="157">
        <v>0</v>
      </c>
      <c r="Z32" s="13"/>
      <c r="AA32" s="14"/>
      <c r="AB32" s="11">
        <v>20</v>
      </c>
      <c r="AC32" s="157">
        <v>21</v>
      </c>
      <c r="AD32" s="13"/>
      <c r="AE32" s="14"/>
      <c r="AF32" s="11">
        <v>19</v>
      </c>
      <c r="AG32" s="157">
        <v>22</v>
      </c>
      <c r="AH32" s="13"/>
      <c r="AI32" s="14"/>
      <c r="AJ32" s="11">
        <v>15</v>
      </c>
      <c r="AK32" s="157">
        <v>28</v>
      </c>
      <c r="AL32" s="13"/>
      <c r="AM32" s="14"/>
      <c r="AN32" s="156">
        <f>VLOOKUP($B32,'SIMULAÇÃO 11 e 12'!$B$2:$H$50,2,FALSE)</f>
        <v>0</v>
      </c>
      <c r="AO32" s="154">
        <f>IF(AN32=0,0,IF(AN32="", 0,VLOOKUP(AN32,'Posição x Pontos'!$H$1:$I$47,2,FALSE)))</f>
        <v>0</v>
      </c>
      <c r="AP32" s="155">
        <f>VLOOKUP($B32,'SIMULAÇÃO 11 e 12'!$B$2:$H$50,3,FALSE)</f>
        <v>0</v>
      </c>
      <c r="AQ32" s="14"/>
      <c r="AR32" s="156">
        <f>VLOOKUP($B32,'SIMULAÇÃO 11 e 12'!$B$2:$H$50,4,FALSE)</f>
        <v>0</v>
      </c>
      <c r="AS32" s="154">
        <f>IF(AR32=0,0,IF(AR32="", 0,VLOOKUP(AR32,'Posição x Pontos'!$H$1:$I$47,2,FALSE)))</f>
        <v>0</v>
      </c>
      <c r="AT32" s="155">
        <f>VLOOKUP($B32,'SIMULAÇÃO 11 e 12'!$B$2:$H$50,5,FALSE)</f>
        <v>0</v>
      </c>
      <c r="AU32" s="14"/>
      <c r="AV32" s="156">
        <f>VLOOKUP($B32,'SIMULAÇÃO 11 e 12'!$B$2:$H$50,6,FALSE)</f>
        <v>0</v>
      </c>
      <c r="AW32" s="154">
        <f>IF(AV32=0,0,IF(AV32="", 0,VLOOKUP(AV32,'Posição x Pontos'!$H$1:$I$47,2,FALSE)))</f>
        <v>0</v>
      </c>
      <c r="AX32" s="155">
        <f>VLOOKUP($B32,'SIMULAÇÃO 11 e 12'!$B$2:$H$50,7,FALSE)</f>
        <v>0</v>
      </c>
      <c r="AY32" s="14"/>
      <c r="AZ32" s="60">
        <f t="shared" ref="AZ32:BK32" si="54">LARGE(VinteOito,AZ$4)</f>
        <v>60</v>
      </c>
      <c r="BA32" s="60">
        <f t="shared" si="54"/>
        <v>28</v>
      </c>
      <c r="BB32" s="60">
        <f t="shared" si="54"/>
        <v>24</v>
      </c>
      <c r="BC32" s="60">
        <f t="shared" si="54"/>
        <v>22</v>
      </c>
      <c r="BD32" s="60">
        <f t="shared" si="54"/>
        <v>21</v>
      </c>
      <c r="BE32" s="60">
        <f t="shared" si="54"/>
        <v>15</v>
      </c>
      <c r="BF32" s="60">
        <f t="shared" si="54"/>
        <v>10</v>
      </c>
      <c r="BG32" s="60">
        <f t="shared" si="54"/>
        <v>6</v>
      </c>
      <c r="BH32" s="60">
        <f t="shared" si="54"/>
        <v>0</v>
      </c>
      <c r="BI32" s="60">
        <f t="shared" si="54"/>
        <v>0</v>
      </c>
      <c r="BJ32" s="60">
        <f t="shared" si="54"/>
        <v>0</v>
      </c>
      <c r="BK32" s="60">
        <f t="shared" si="54"/>
        <v>0</v>
      </c>
      <c r="BL32" s="60">
        <f t="shared" si="1"/>
        <v>186</v>
      </c>
      <c r="BM32" s="60">
        <f t="shared" si="2"/>
        <v>0</v>
      </c>
      <c r="BN32" s="60">
        <f t="shared" si="3"/>
        <v>186</v>
      </c>
      <c r="BO32" s="60">
        <f t="shared" si="13"/>
        <v>0</v>
      </c>
      <c r="BP32" s="60">
        <f t="shared" si="14"/>
        <v>0</v>
      </c>
      <c r="BQ32" s="60">
        <f t="shared" si="51"/>
        <v>186</v>
      </c>
      <c r="BR32" s="98">
        <f t="shared" si="5"/>
        <v>186.1</v>
      </c>
      <c r="BS32" s="60">
        <f>SUM(VinteOitoBonus)</f>
        <v>0</v>
      </c>
      <c r="BT32" s="64">
        <f t="shared" si="6"/>
        <v>186.1</v>
      </c>
      <c r="BU32" s="60">
        <f t="shared" si="42"/>
        <v>1</v>
      </c>
      <c r="BV32" s="393">
        <f t="shared" si="43"/>
        <v>8</v>
      </c>
      <c r="BW32" s="393">
        <f t="shared" si="9"/>
        <v>10</v>
      </c>
      <c r="BX32" s="393">
        <f t="shared" si="10"/>
        <v>7</v>
      </c>
      <c r="BY32" s="363">
        <f t="shared" si="15"/>
        <v>8</v>
      </c>
      <c r="BZ32" s="363">
        <f t="shared" si="16"/>
        <v>10</v>
      </c>
      <c r="CA32" s="363">
        <f t="shared" si="17"/>
        <v>7</v>
      </c>
      <c r="CB32" s="60">
        <f t="shared" si="18"/>
        <v>1000</v>
      </c>
      <c r="CC32" s="60">
        <f t="shared" si="11"/>
        <v>0</v>
      </c>
      <c r="CD32" s="396" t="b">
        <f t="shared" si="19"/>
        <v>1</v>
      </c>
      <c r="CE32" s="396" t="b">
        <f t="shared" si="20"/>
        <v>1</v>
      </c>
      <c r="CF32" s="396" t="b">
        <f t="shared" si="21"/>
        <v>1</v>
      </c>
      <c r="CG32" s="396" t="b">
        <f t="shared" si="22"/>
        <v>1</v>
      </c>
      <c r="CH32" s="48">
        <f>DCOUNTA(BD!$E$1:$I$1771,BD!$I$1,CRITERIOS!F97:G98)</f>
        <v>1</v>
      </c>
      <c r="CI32" s="48">
        <f>DCOUNTA(BD!$E$1:$I$1771,BD!$I$1,CRITERIOS!H97:I98)</f>
        <v>0</v>
      </c>
      <c r="CJ32" s="48">
        <f>DCOUNTA(BD!$E$1:$I$1771,BD!$I$1,CRITERIOS!J97:K98)</f>
        <v>0</v>
      </c>
      <c r="CK32" s="48">
        <f>DCOUNTA(BD!$E$1:$I$1771,BD!$I$1,CRITERIOS!L97:M98)</f>
        <v>0</v>
      </c>
      <c r="CL32" s="48">
        <f>DCOUNTA(BD!$E$1:$I$1771,BD!$I$1,CRITERIOS!N97:O98)</f>
        <v>0</v>
      </c>
      <c r="CM32" s="48">
        <f>DCOUNTA(BD!$E$1:$I$1771,BD!$I$1,CRITERIOS!P97:Q98)</f>
        <v>0</v>
      </c>
      <c r="CN32" s="48">
        <f>DCOUNTA(BD!$E$1:$I$1771,BD!$I$1,CRITERIOS!R97:S98)</f>
        <v>0</v>
      </c>
      <c r="CO32" s="48">
        <f>DCOUNTA(BD!$E$1:$I$1771,BD!$I$1,CRITERIOS!T97:U98)</f>
        <v>0</v>
      </c>
      <c r="CP32" s="48">
        <f>DCOUNTA(BD!$E$1:$I$1771,BD!$I$1,CRITERIOS!V97:W98)</f>
        <v>0</v>
      </c>
      <c r="CQ32" s="48">
        <f>DCOUNTA(BD!$E$1:$I$1771,BD!$I$1,CRITERIOS!X97:Y98)</f>
        <v>0</v>
      </c>
      <c r="CR32" s="48">
        <f>DCOUNTA(BD!$E$1:$I$1771,BD!$I$1,CRITERIOS!Z97:AA98)</f>
        <v>0</v>
      </c>
      <c r="CS32" s="48">
        <f>DCOUNTA(BD!$E$1:$I$1771,BD!$I$1,CRITERIOS!AB97:AC98)</f>
        <v>0</v>
      </c>
      <c r="CT32" s="48">
        <f>DCOUNTA(BD!$E$1:$I$1771,BD!$I$1,CRITERIOS!AD97:AE98)</f>
        <v>0</v>
      </c>
      <c r="CU32" s="48">
        <f>DCOUNTA(BD!$E$1:$I$1771,BD!$I$1,CRITERIOS!AF97:AG98)</f>
        <v>0</v>
      </c>
      <c r="CV32" s="48">
        <f>DCOUNTA(BD!$E$1:$I$1771,BD!$I$1,CRITERIOS!AH97:AI98)</f>
        <v>1</v>
      </c>
      <c r="CW32" s="48">
        <f>DCOUNTA(BD!$E$1:$I$1771,BD!$I$1,CRITERIOS!AJ97:AK98)</f>
        <v>0</v>
      </c>
      <c r="CX32" s="48">
        <f>DCOUNTA(BD!$E$1:$I$1771,BD!$I$1,CRITERIOS!AL97:AM98)</f>
        <v>1</v>
      </c>
      <c r="CY32" s="48">
        <f>DCOUNTA(BD!$E$1:$I$1771,BD!$I$1,CRITERIOS!AN97:AO98)</f>
        <v>0</v>
      </c>
      <c r="CZ32" s="48">
        <f>DCOUNTA(BD!$E$1:$I$1771,BD!$I$1,CRITERIOS!AP97:AQ98)</f>
        <v>1</v>
      </c>
      <c r="DA32" s="48">
        <f>DCOUNTA(BD!$E$1:$I$1771,BD!$I$1,CRITERIOS!AR97:AS98)</f>
        <v>1</v>
      </c>
      <c r="DB32" s="48">
        <f>DCOUNTA(BD!$E$1:$I$1771,BD!$I$1,CRITERIOS!AT97:AU98)</f>
        <v>0</v>
      </c>
      <c r="DC32" s="48">
        <f>DCOUNTA(BD!$E$1:$I$1771,BD!$I$1,CRITERIOS!AV97:AW98)</f>
        <v>0</v>
      </c>
      <c r="DD32" s="48">
        <f>DCOUNTA(BD!$E$1:$I$1771,BD!$I$1,CRITERIOS!AX97:AY98)</f>
        <v>0</v>
      </c>
      <c r="DE32" s="48">
        <f>DCOUNTA(BD!$E$1:$I$1771,BD!$I$1,CRITERIOS!AZ97:BA98)</f>
        <v>0</v>
      </c>
      <c r="DF32" s="48">
        <f>DCOUNTA(BD!$E$1:$I$1771,BD!$I$1,CRITERIOS!BB97:BC98)</f>
        <v>0</v>
      </c>
      <c r="DG32" s="48">
        <f>DCOUNTA(BD!$E$1:$I$1771,BD!$I$1,CRITERIOS!BD97:BE98)</f>
        <v>1</v>
      </c>
      <c r="DH32" s="48">
        <f>DCOUNTA(BD!$E$1:$I$1771,BD!$I$1,CRITERIOS!BF97:BG98)</f>
        <v>0</v>
      </c>
      <c r="DI32" s="48">
        <f>DCOUNTA(BD!$E$1:$I$1771,BD!$I$1,CRITERIOS!BH97:BI98)</f>
        <v>0</v>
      </c>
      <c r="DJ32" s="48">
        <f>DCOUNTA(BD!$E$1:$I$1771,BD!$I$1,CRITERIOS!BJ97:BK98)</f>
        <v>0</v>
      </c>
      <c r="DK32" s="48">
        <f>DCOUNTA(BD!$E$1:$I$1771,BD!$I$1,CRITERIOS!BL97:BM98)</f>
        <v>0</v>
      </c>
      <c r="DL32" s="48">
        <f>DCOUNTA(BD!$E$1:$I$1771,BD!$I$1,CRITERIOS!BN97:BO98)</f>
        <v>1</v>
      </c>
      <c r="DM32" s="48">
        <f>DCOUNTA(BD!$E$1:$I$1771,BD!$I$1,CRITERIOS!BP97:BQ98)</f>
        <v>0</v>
      </c>
      <c r="DN32" s="48">
        <f>DCOUNTA(BD!$E$1:$I$1771,BD!$I$1,CRITERIOS!BR97:BS98)</f>
        <v>0</v>
      </c>
      <c r="DO32" s="48">
        <f>DCOUNTA(BD!$E$1:$I$1771,BD!$I$1,CRITERIOS!BT97:BU98)</f>
        <v>0</v>
      </c>
      <c r="DP32" s="48">
        <f>DCOUNTA(BD!$E$1:$I$1771,BD!$I$1,CRITERIOS!BV97:BW98)</f>
        <v>1</v>
      </c>
      <c r="DQ32" s="48">
        <f>DCOUNTA(BD!$E$1:$I$1771,BD!$I$1,CRITERIOS!BX97:BY98)</f>
        <v>0</v>
      </c>
      <c r="DR32" s="48">
        <f>DCOUNTA(BD!$E$1:$I$1771,BD!$I$1,CRITERIOS!BZ97:CA98)</f>
        <v>0</v>
      </c>
      <c r="DS32" s="48">
        <f>DCOUNTA(BD!$E$1:$I$1771,BD!$I$1,CRITERIOS!CB97:CC98)</f>
        <v>0</v>
      </c>
      <c r="DT32" s="48">
        <f>DCOUNTA(BD!$E$1:$I$1771,BD!$I$1,CRITERIOS!CD97:CE98)</f>
        <v>0</v>
      </c>
      <c r="DU32" s="48">
        <f>DCOUNTA(BD!$E$1:$I$1771,BD!$I$1,CRITERIOS!CF97:CG98)</f>
        <v>0</v>
      </c>
      <c r="DV32" s="48">
        <f>DCOUNTA(BD!$E$1:$I$1771,BD!$I$1,CRITERIOS!CH97:CI98)</f>
        <v>0</v>
      </c>
      <c r="DW32" s="54"/>
      <c r="DX32" s="54"/>
      <c r="DY32" s="54"/>
      <c r="DZ32" s="54"/>
    </row>
    <row r="33" spans="1:130" ht="15.75" thickBot="1" x14ac:dyDescent="0.3">
      <c r="A33" s="52">
        <v>29</v>
      </c>
      <c r="B33" s="51" t="s">
        <v>300</v>
      </c>
      <c r="C33" s="286">
        <v>379</v>
      </c>
      <c r="D33" s="11">
        <v>3</v>
      </c>
      <c r="E33" s="157">
        <v>52</v>
      </c>
      <c r="F33" s="13"/>
      <c r="G33" s="14"/>
      <c r="H33" s="11">
        <v>7</v>
      </c>
      <c r="I33" s="157">
        <v>44</v>
      </c>
      <c r="J33" s="13"/>
      <c r="K33" s="14"/>
      <c r="L33" s="11">
        <v>23</v>
      </c>
      <c r="M33" s="157">
        <v>18</v>
      </c>
      <c r="N33" s="13"/>
      <c r="O33" s="14"/>
      <c r="P33" s="11">
        <v>7</v>
      </c>
      <c r="Q33" s="157">
        <v>44</v>
      </c>
      <c r="R33" s="13"/>
      <c r="S33" s="14"/>
      <c r="T33" s="11">
        <v>3</v>
      </c>
      <c r="U33" s="157">
        <v>52</v>
      </c>
      <c r="V33" s="13"/>
      <c r="W33" s="14"/>
      <c r="X33" s="11">
        <v>16</v>
      </c>
      <c r="Y33" s="157">
        <v>26</v>
      </c>
      <c r="Z33" s="13"/>
      <c r="AA33" s="14" t="s">
        <v>53</v>
      </c>
      <c r="AB33" s="11">
        <v>2</v>
      </c>
      <c r="AC33" s="157">
        <v>55</v>
      </c>
      <c r="AD33" s="13"/>
      <c r="AE33" s="14"/>
      <c r="AF33" s="11">
        <v>6</v>
      </c>
      <c r="AG33" s="157">
        <v>46</v>
      </c>
      <c r="AH33" s="13"/>
      <c r="AI33" s="14"/>
      <c r="AJ33" s="11">
        <v>8</v>
      </c>
      <c r="AK33" s="157">
        <v>42</v>
      </c>
      <c r="AL33" s="13"/>
      <c r="AM33" s="14"/>
      <c r="AN33" s="156">
        <f>VLOOKUP($B33,'SIMULAÇÃO 11 e 12'!$B$2:$H$50,2,FALSE)</f>
        <v>7</v>
      </c>
      <c r="AO33" s="154">
        <f>IF(AN33=0,0,IF(AN33="", 0,VLOOKUP(AN33,'Posição x Pontos'!$H$1:$I$47,2,FALSE)))</f>
        <v>44</v>
      </c>
      <c r="AP33" s="155">
        <f>VLOOKUP($B33,'SIMULAÇÃO 11 e 12'!$B$2:$H$50,3,FALSE)</f>
        <v>0</v>
      </c>
      <c r="AQ33" s="14"/>
      <c r="AR33" s="156">
        <f>VLOOKUP($B33,'SIMULAÇÃO 11 e 12'!$B$2:$H$50,4,FALSE)</f>
        <v>8</v>
      </c>
      <c r="AS33" s="154">
        <f>IF(AR33=0,0,IF(AR33="", 0,VLOOKUP(AR33,'Posição x Pontos'!$H$1:$I$47,2,FALSE)))</f>
        <v>42</v>
      </c>
      <c r="AT33" s="155">
        <f>VLOOKUP($B33,'SIMULAÇÃO 11 e 12'!$B$2:$H$50,5,FALSE)</f>
        <v>0</v>
      </c>
      <c r="AU33" s="14"/>
      <c r="AV33" s="156">
        <f>VLOOKUP($B33,'SIMULAÇÃO 11 e 12'!$B$2:$H$50,6,FALSE)</f>
        <v>3</v>
      </c>
      <c r="AW33" s="154">
        <f>IF(AV33=0,0,IF(AV33="", 0,VLOOKUP(AV33,'Posição x Pontos'!$H$1:$I$47,2,FALSE)))</f>
        <v>52</v>
      </c>
      <c r="AX33" s="155">
        <f>VLOOKUP($B33,'SIMULAÇÃO 11 e 12'!$B$2:$H$50,7,FALSE)</f>
        <v>0</v>
      </c>
      <c r="AY33" s="14"/>
      <c r="AZ33" s="60">
        <f t="shared" ref="AZ33:BK33" si="55">LARGE(VinteNove,AZ$4)</f>
        <v>55</v>
      </c>
      <c r="BA33" s="60">
        <f t="shared" si="55"/>
        <v>52</v>
      </c>
      <c r="BB33" s="60">
        <f t="shared" si="55"/>
        <v>52</v>
      </c>
      <c r="BC33" s="60">
        <f t="shared" si="55"/>
        <v>52</v>
      </c>
      <c r="BD33" s="60">
        <f t="shared" si="55"/>
        <v>46</v>
      </c>
      <c r="BE33" s="60">
        <f t="shared" si="55"/>
        <v>44</v>
      </c>
      <c r="BF33" s="60">
        <f t="shared" si="55"/>
        <v>44</v>
      </c>
      <c r="BG33" s="60">
        <f t="shared" si="55"/>
        <v>44</v>
      </c>
      <c r="BH33" s="60">
        <f t="shared" si="55"/>
        <v>42</v>
      </c>
      <c r="BI33" s="60">
        <f t="shared" si="55"/>
        <v>42</v>
      </c>
      <c r="BJ33" s="60">
        <f t="shared" si="55"/>
        <v>26</v>
      </c>
      <c r="BK33" s="60">
        <f t="shared" si="55"/>
        <v>18</v>
      </c>
      <c r="BL33" s="60">
        <f t="shared" si="1"/>
        <v>517</v>
      </c>
      <c r="BM33" s="60">
        <f t="shared" si="2"/>
        <v>0</v>
      </c>
      <c r="BN33" s="60">
        <f t="shared" si="3"/>
        <v>517</v>
      </c>
      <c r="BO33" s="60">
        <f t="shared" si="13"/>
        <v>26</v>
      </c>
      <c r="BP33" s="60">
        <f t="shared" si="14"/>
        <v>18</v>
      </c>
      <c r="BQ33" s="60">
        <f t="shared" si="51"/>
        <v>473</v>
      </c>
      <c r="BR33" s="98">
        <f t="shared" si="5"/>
        <v>457.01300100032</v>
      </c>
      <c r="BS33" s="60">
        <f>SUM(VinteNoveBonus)</f>
        <v>0</v>
      </c>
      <c r="BT33" s="64">
        <f t="shared" si="6"/>
        <v>517.01300100030005</v>
      </c>
      <c r="BU33" s="60">
        <f t="shared" si="42"/>
        <v>1</v>
      </c>
      <c r="BV33" s="393">
        <f t="shared" si="43"/>
        <v>24</v>
      </c>
      <c r="BW33" s="393">
        <f t="shared" si="9"/>
        <v>26</v>
      </c>
      <c r="BX33" s="393">
        <f t="shared" si="10"/>
        <v>11</v>
      </c>
      <c r="BY33" s="363">
        <f t="shared" si="15"/>
        <v>24</v>
      </c>
      <c r="BZ33" s="363">
        <f t="shared" si="16"/>
        <v>26</v>
      </c>
      <c r="CA33" s="363">
        <f t="shared" si="17"/>
        <v>11</v>
      </c>
      <c r="CB33" s="60">
        <f t="shared" si="18"/>
        <v>10</v>
      </c>
      <c r="CC33" s="60">
        <f t="shared" si="11"/>
        <v>42</v>
      </c>
      <c r="CD33" s="396" t="b">
        <f t="shared" si="19"/>
        <v>1</v>
      </c>
      <c r="CE33" s="396" t="b">
        <f t="shared" si="20"/>
        <v>0</v>
      </c>
      <c r="CF33" s="396" t="b">
        <f t="shared" si="21"/>
        <v>1</v>
      </c>
      <c r="CG33" s="396" t="b">
        <f t="shared" si="22"/>
        <v>1</v>
      </c>
      <c r="CH33" s="48">
        <f>DCOUNTA(BD!$E$1:$I$1771,BD!$I$1,CRITERIOS!F99:G100)</f>
        <v>0</v>
      </c>
      <c r="CI33" s="48">
        <f>DCOUNTA(BD!$E$1:$I$1771,BD!$I$1,CRITERIOS!H99:I100)</f>
        <v>1</v>
      </c>
      <c r="CJ33" s="48">
        <f>DCOUNTA(BD!$E$1:$I$1771,BD!$I$1,CRITERIOS!J99:K100)</f>
        <v>3</v>
      </c>
      <c r="CK33" s="48">
        <f>DCOUNTA(BD!$E$1:$I$1771,BD!$I$1,CRITERIOS!L99:M100)</f>
        <v>0</v>
      </c>
      <c r="CL33" s="48">
        <f>DCOUNTA(BD!$E$1:$I$1771,BD!$I$1,CRITERIOS!N99:O100)</f>
        <v>0</v>
      </c>
      <c r="CM33" s="48">
        <f>DCOUNTA(BD!$E$1:$I$1771,BD!$I$1,CRITERIOS!P99:Q100)</f>
        <v>1</v>
      </c>
      <c r="CN33" s="48">
        <f>DCOUNTA(BD!$E$1:$I$1771,BD!$I$1,CRITERIOS!R99:S100)</f>
        <v>3</v>
      </c>
      <c r="CO33" s="48">
        <f>DCOUNTA(BD!$E$1:$I$1771,BD!$I$1,CRITERIOS!T99:U100)</f>
        <v>2</v>
      </c>
      <c r="CP33" s="48">
        <f>DCOUNTA(BD!$E$1:$I$1771,BD!$I$1,CRITERIOS!V99:W100)</f>
        <v>0</v>
      </c>
      <c r="CQ33" s="48">
        <f>DCOUNTA(BD!$E$1:$I$1771,BD!$I$1,CRITERIOS!X99:Y100)</f>
        <v>0</v>
      </c>
      <c r="CR33" s="48">
        <f>DCOUNTA(BD!$E$1:$I$1771,BD!$I$1,CRITERIOS!Z99:AA100)</f>
        <v>0</v>
      </c>
      <c r="CS33" s="48">
        <f>DCOUNTA(BD!$E$1:$I$1771,BD!$I$1,CRITERIOS!AB99:AC100)</f>
        <v>0</v>
      </c>
      <c r="CT33" s="48">
        <f>DCOUNTA(BD!$E$1:$I$1771,BD!$I$1,CRITERIOS!AD99:AE100)</f>
        <v>0</v>
      </c>
      <c r="CU33" s="48">
        <f>DCOUNTA(BD!$E$1:$I$1771,BD!$I$1,CRITERIOS!AF99:AG100)</f>
        <v>0</v>
      </c>
      <c r="CV33" s="48">
        <f>DCOUNTA(BD!$E$1:$I$1771,BD!$I$1,CRITERIOS!AH99:AI100)</f>
        <v>0</v>
      </c>
      <c r="CW33" s="48">
        <f>DCOUNTA(BD!$E$1:$I$1771,BD!$I$1,CRITERIOS!AJ99:AK100)</f>
        <v>1</v>
      </c>
      <c r="CX33" s="48">
        <f>DCOUNTA(BD!$E$1:$I$1771,BD!$I$1,CRITERIOS!AL99:AM100)</f>
        <v>0</v>
      </c>
      <c r="CY33" s="48">
        <f>DCOUNTA(BD!$E$1:$I$1771,BD!$I$1,CRITERIOS!AN99:AO100)</f>
        <v>0</v>
      </c>
      <c r="CZ33" s="48">
        <f>DCOUNTA(BD!$E$1:$I$1771,BD!$I$1,CRITERIOS!AP99:AQ100)</f>
        <v>0</v>
      </c>
      <c r="DA33" s="48">
        <f>DCOUNTA(BD!$E$1:$I$1771,BD!$I$1,CRITERIOS!AR99:AS100)</f>
        <v>0</v>
      </c>
      <c r="DB33" s="48">
        <f>DCOUNTA(BD!$E$1:$I$1771,BD!$I$1,CRITERIOS!AT99:AU100)</f>
        <v>0</v>
      </c>
      <c r="DC33" s="48">
        <f>DCOUNTA(BD!$E$1:$I$1771,BD!$I$1,CRITERIOS!AV99:AW100)</f>
        <v>0</v>
      </c>
      <c r="DD33" s="48">
        <f>DCOUNTA(BD!$E$1:$I$1771,BD!$I$1,CRITERIOS!AX99:AY100)</f>
        <v>1</v>
      </c>
      <c r="DE33" s="48">
        <f>DCOUNTA(BD!$E$1:$I$1771,BD!$I$1,CRITERIOS!AZ99:BA100)</f>
        <v>0</v>
      </c>
      <c r="DF33" s="48">
        <f>DCOUNTA(BD!$E$1:$I$1771,BD!$I$1,CRITERIOS!BB99:BC100)</f>
        <v>0</v>
      </c>
      <c r="DG33" s="48">
        <f>DCOUNTA(BD!$E$1:$I$1771,BD!$I$1,CRITERIOS!BD99:BE100)</f>
        <v>0</v>
      </c>
      <c r="DH33" s="48">
        <f>DCOUNTA(BD!$E$1:$I$1771,BD!$I$1,CRITERIOS!BF99:BG100)</f>
        <v>0</v>
      </c>
      <c r="DI33" s="48">
        <f>DCOUNTA(BD!$E$1:$I$1771,BD!$I$1,CRITERIOS!BH99:BI100)</f>
        <v>0</v>
      </c>
      <c r="DJ33" s="48">
        <f>DCOUNTA(BD!$E$1:$I$1771,BD!$I$1,CRITERIOS!BJ99:BK100)</f>
        <v>0</v>
      </c>
      <c r="DK33" s="48">
        <f>DCOUNTA(BD!$E$1:$I$1771,BD!$I$1,CRITERIOS!BL99:BM100)</f>
        <v>0</v>
      </c>
      <c r="DL33" s="48">
        <f>DCOUNTA(BD!$E$1:$I$1771,BD!$I$1,CRITERIOS!BN99:BO100)</f>
        <v>0</v>
      </c>
      <c r="DM33" s="48">
        <f>DCOUNTA(BD!$E$1:$I$1771,BD!$I$1,CRITERIOS!BP99:BQ100)</f>
        <v>0</v>
      </c>
      <c r="DN33" s="48">
        <f>DCOUNTA(BD!$E$1:$I$1771,BD!$I$1,CRITERIOS!BR99:BS100)</f>
        <v>0</v>
      </c>
      <c r="DO33" s="48">
        <f>DCOUNTA(BD!$E$1:$I$1771,BD!$I$1,CRITERIOS!BT99:BU100)</f>
        <v>0</v>
      </c>
      <c r="DP33" s="48">
        <f>DCOUNTA(BD!$E$1:$I$1771,BD!$I$1,CRITERIOS!BV99:BW100)</f>
        <v>0</v>
      </c>
      <c r="DQ33" s="48">
        <f>DCOUNTA(BD!$E$1:$I$1771,BD!$I$1,CRITERIOS!BX99:BY100)</f>
        <v>0</v>
      </c>
      <c r="DR33" s="48">
        <f>DCOUNTA(BD!$E$1:$I$1771,BD!$I$1,CRITERIOS!BZ99:CA100)</f>
        <v>0</v>
      </c>
      <c r="DS33" s="48">
        <f>DCOUNTA(BD!$E$1:$I$1771,BD!$I$1,CRITERIOS!CB99:CC100)</f>
        <v>0</v>
      </c>
      <c r="DT33" s="48">
        <f>DCOUNTA(BD!$E$1:$I$1771,BD!$I$1,CRITERIOS!CD99:CE100)</f>
        <v>0</v>
      </c>
      <c r="DU33" s="48">
        <f>DCOUNTA(BD!$E$1:$I$1771,BD!$I$1,CRITERIOS!CF99:CG100)</f>
        <v>0</v>
      </c>
      <c r="DV33" s="48">
        <f>DCOUNTA(BD!$E$1:$I$1771,BD!$I$1,CRITERIOS!CH99:CI100)</f>
        <v>0</v>
      </c>
      <c r="DW33" s="54"/>
      <c r="DX33" s="54"/>
      <c r="DY33" s="54"/>
      <c r="DZ33" s="54"/>
    </row>
    <row r="34" spans="1:130" ht="15.75" thickBot="1" x14ac:dyDescent="0.3">
      <c r="A34" s="52">
        <v>30</v>
      </c>
      <c r="B34" s="51" t="s">
        <v>301</v>
      </c>
      <c r="C34" s="286">
        <v>20</v>
      </c>
      <c r="D34" s="11">
        <v>31</v>
      </c>
      <c r="E34" s="157">
        <v>10</v>
      </c>
      <c r="F34" s="13"/>
      <c r="G34" s="14"/>
      <c r="H34" s="11">
        <v>36</v>
      </c>
      <c r="I34" s="157">
        <v>5</v>
      </c>
      <c r="J34" s="13"/>
      <c r="K34" s="14"/>
      <c r="L34" s="11">
        <v>45</v>
      </c>
      <c r="M34" s="157">
        <v>1</v>
      </c>
      <c r="N34" s="13"/>
      <c r="O34" s="14" t="s">
        <v>53</v>
      </c>
      <c r="P34" s="11">
        <v>25</v>
      </c>
      <c r="Q34" s="157">
        <v>16</v>
      </c>
      <c r="R34" s="13"/>
      <c r="S34" s="14"/>
      <c r="T34" s="11">
        <v>23</v>
      </c>
      <c r="U34" s="157">
        <v>18</v>
      </c>
      <c r="V34" s="13"/>
      <c r="W34" s="14"/>
      <c r="X34" s="11"/>
      <c r="Y34" s="157">
        <v>0</v>
      </c>
      <c r="Z34" s="13"/>
      <c r="AA34" s="14">
        <v>-10</v>
      </c>
      <c r="AB34" s="11"/>
      <c r="AC34" s="157">
        <v>0</v>
      </c>
      <c r="AD34" s="13"/>
      <c r="AE34" s="14"/>
      <c r="AF34" s="11"/>
      <c r="AG34" s="157">
        <v>0</v>
      </c>
      <c r="AH34" s="13"/>
      <c r="AI34" s="14">
        <v>-10</v>
      </c>
      <c r="AJ34" s="11"/>
      <c r="AK34" s="157">
        <v>0</v>
      </c>
      <c r="AL34" s="13"/>
      <c r="AM34" s="14">
        <v>-10</v>
      </c>
      <c r="AN34" s="156">
        <f>VLOOKUP($B34,'SIMULAÇÃO 11 e 12'!$B$2:$H$50,2,FALSE)</f>
        <v>0</v>
      </c>
      <c r="AO34" s="154">
        <f>IF(AN34=0,0,IF(AN34="", 0,VLOOKUP(AN34,'Posição x Pontos'!$H$1:$I$47,2,FALSE)))</f>
        <v>0</v>
      </c>
      <c r="AP34" s="155">
        <f>VLOOKUP($B34,'SIMULAÇÃO 11 e 12'!$B$2:$H$50,3,FALSE)</f>
        <v>0</v>
      </c>
      <c r="AQ34" s="14"/>
      <c r="AR34" s="156">
        <f>VLOOKUP($B34,'SIMULAÇÃO 11 e 12'!$B$2:$H$50,4,FALSE)</f>
        <v>0</v>
      </c>
      <c r="AS34" s="154">
        <f>IF(AR34=0,0,IF(AR34="", 0,VLOOKUP(AR34,'Posição x Pontos'!$H$1:$I$47,2,FALSE)))</f>
        <v>0</v>
      </c>
      <c r="AT34" s="155">
        <f>VLOOKUP($B34,'SIMULAÇÃO 11 e 12'!$B$2:$H$50,5,FALSE)</f>
        <v>0</v>
      </c>
      <c r="AU34" s="14"/>
      <c r="AV34" s="156">
        <f>VLOOKUP($B34,'SIMULAÇÃO 11 e 12'!$B$2:$H$50,6,FALSE)</f>
        <v>0</v>
      </c>
      <c r="AW34" s="154">
        <f>IF(AV34=0,0,IF(AV34="", 0,VLOOKUP(AV34,'Posição x Pontos'!$H$1:$I$47,2,FALSE)))</f>
        <v>0</v>
      </c>
      <c r="AX34" s="155">
        <f>VLOOKUP($B34,'SIMULAÇÃO 11 e 12'!$B$2:$H$50,7,FALSE)</f>
        <v>0</v>
      </c>
      <c r="AY34" s="14"/>
      <c r="AZ34" s="60">
        <f t="shared" ref="AZ34:BK34" si="56">LARGE(Trinta,AZ$4)</f>
        <v>18</v>
      </c>
      <c r="BA34" s="60">
        <f t="shared" si="56"/>
        <v>16</v>
      </c>
      <c r="BB34" s="60">
        <f t="shared" si="56"/>
        <v>10</v>
      </c>
      <c r="BC34" s="60">
        <f t="shared" si="56"/>
        <v>5</v>
      </c>
      <c r="BD34" s="60">
        <f t="shared" si="56"/>
        <v>1</v>
      </c>
      <c r="BE34" s="60">
        <f t="shared" si="56"/>
        <v>0</v>
      </c>
      <c r="BF34" s="60">
        <f t="shared" si="56"/>
        <v>0</v>
      </c>
      <c r="BG34" s="60">
        <f t="shared" si="56"/>
        <v>0</v>
      </c>
      <c r="BH34" s="60">
        <f t="shared" si="56"/>
        <v>0</v>
      </c>
      <c r="BI34" s="60">
        <f t="shared" si="56"/>
        <v>0</v>
      </c>
      <c r="BJ34" s="60">
        <f t="shared" si="56"/>
        <v>0</v>
      </c>
      <c r="BK34" s="60">
        <f t="shared" si="56"/>
        <v>0</v>
      </c>
      <c r="BL34" s="60">
        <f t="shared" si="1"/>
        <v>50</v>
      </c>
      <c r="BM34" s="60">
        <f t="shared" si="2"/>
        <v>-30</v>
      </c>
      <c r="BN34" s="60">
        <f t="shared" si="3"/>
        <v>20</v>
      </c>
      <c r="BO34" s="60">
        <f t="shared" si="13"/>
        <v>0</v>
      </c>
      <c r="BP34" s="60">
        <f t="shared" si="14"/>
        <v>0</v>
      </c>
      <c r="BQ34" s="60">
        <f t="shared" si="51"/>
        <v>20</v>
      </c>
      <c r="BR34" s="98">
        <f t="shared" si="5"/>
        <v>20</v>
      </c>
      <c r="BS34" s="60">
        <f>SUM(TrintaBonus)</f>
        <v>0</v>
      </c>
      <c r="BT34" s="64">
        <f t="shared" si="6"/>
        <v>50</v>
      </c>
      <c r="BU34" s="60">
        <f t="shared" si="42"/>
        <v>1</v>
      </c>
      <c r="BV34" s="393">
        <f t="shared" si="43"/>
        <v>12</v>
      </c>
      <c r="BW34" s="393">
        <f t="shared" si="9"/>
        <v>1</v>
      </c>
      <c r="BX34" s="393">
        <f t="shared" si="10"/>
        <v>5</v>
      </c>
      <c r="BY34" s="363">
        <f t="shared" si="15"/>
        <v>12</v>
      </c>
      <c r="BZ34" s="363">
        <f t="shared" si="16"/>
        <v>1</v>
      </c>
      <c r="CA34" s="363">
        <f t="shared" si="17"/>
        <v>5</v>
      </c>
      <c r="CB34" s="60">
        <f t="shared" si="18"/>
        <v>1000</v>
      </c>
      <c r="CC34" s="60">
        <f t="shared" si="11"/>
        <v>0</v>
      </c>
      <c r="CD34" s="396" t="b">
        <f t="shared" si="19"/>
        <v>1</v>
      </c>
      <c r="CE34" s="396" t="b">
        <f t="shared" si="20"/>
        <v>1</v>
      </c>
      <c r="CF34" s="396" t="b">
        <f t="shared" si="21"/>
        <v>1</v>
      </c>
      <c r="CG34" s="396" t="b">
        <f t="shared" si="22"/>
        <v>1</v>
      </c>
      <c r="CH34" s="48">
        <f>DCOUNTA(BD!$E$1:$I$1771,BD!$I$1,CRITERIOS!F101:G102)</f>
        <v>0</v>
      </c>
      <c r="CI34" s="48">
        <f>DCOUNTA(BD!$E$1:$I$1771,BD!$I$1,CRITERIOS!H101:I102)</f>
        <v>0</v>
      </c>
      <c r="CJ34" s="48">
        <f>DCOUNTA(BD!$E$1:$I$1771,BD!$I$1,CRITERIOS!J101:K102)</f>
        <v>0</v>
      </c>
      <c r="CK34" s="48">
        <f>DCOUNTA(BD!$E$1:$I$1771,BD!$I$1,CRITERIOS!L101:M102)</f>
        <v>0</v>
      </c>
      <c r="CL34" s="48">
        <f>DCOUNTA(BD!$E$1:$I$1771,BD!$I$1,CRITERIOS!N101:O102)</f>
        <v>0</v>
      </c>
      <c r="CM34" s="48">
        <f>DCOUNTA(BD!$E$1:$I$1771,BD!$I$1,CRITERIOS!P101:Q102)</f>
        <v>0</v>
      </c>
      <c r="CN34" s="48">
        <f>DCOUNTA(BD!$E$1:$I$1771,BD!$I$1,CRITERIOS!R101:S102)</f>
        <v>0</v>
      </c>
      <c r="CO34" s="48">
        <f>DCOUNTA(BD!$E$1:$I$1771,BD!$I$1,CRITERIOS!T101:U102)</f>
        <v>0</v>
      </c>
      <c r="CP34" s="48">
        <f>DCOUNTA(BD!$E$1:$I$1771,BD!$I$1,CRITERIOS!V101:W102)</f>
        <v>0</v>
      </c>
      <c r="CQ34" s="48">
        <f>DCOUNTA(BD!$E$1:$I$1771,BD!$I$1,CRITERIOS!X101:Y102)</f>
        <v>0</v>
      </c>
      <c r="CR34" s="48">
        <f>DCOUNTA(BD!$E$1:$I$1771,BD!$I$1,CRITERIOS!Z101:AA102)</f>
        <v>0</v>
      </c>
      <c r="CS34" s="48">
        <f>DCOUNTA(BD!$E$1:$I$1771,BD!$I$1,CRITERIOS!AB101:AC102)</f>
        <v>0</v>
      </c>
      <c r="CT34" s="48">
        <f>DCOUNTA(BD!$E$1:$I$1771,BD!$I$1,CRITERIOS!AD101:AE102)</f>
        <v>0</v>
      </c>
      <c r="CU34" s="48">
        <f>DCOUNTA(BD!$E$1:$I$1771,BD!$I$1,CRITERIOS!AF101:AG102)</f>
        <v>0</v>
      </c>
      <c r="CV34" s="48">
        <f>DCOUNTA(BD!$E$1:$I$1771,BD!$I$1,CRITERIOS!AH101:AI102)</f>
        <v>0</v>
      </c>
      <c r="CW34" s="48">
        <f>DCOUNTA(BD!$E$1:$I$1771,BD!$I$1,CRITERIOS!AJ101:AK102)</f>
        <v>0</v>
      </c>
      <c r="CX34" s="48">
        <f>DCOUNTA(BD!$E$1:$I$1771,BD!$I$1,CRITERIOS!AL101:AM102)</f>
        <v>0</v>
      </c>
      <c r="CY34" s="48">
        <f>DCOUNTA(BD!$E$1:$I$1771,BD!$I$1,CRITERIOS!AN101:AO102)</f>
        <v>0</v>
      </c>
      <c r="CZ34" s="48">
        <f>DCOUNTA(BD!$E$1:$I$1771,BD!$I$1,CRITERIOS!AP101:AQ102)</f>
        <v>0</v>
      </c>
      <c r="DA34" s="48">
        <f>DCOUNTA(BD!$E$1:$I$1771,BD!$I$1,CRITERIOS!AR101:AS102)</f>
        <v>0</v>
      </c>
      <c r="DB34" s="48">
        <f>DCOUNTA(BD!$E$1:$I$1771,BD!$I$1,CRITERIOS!AT101:AU102)</f>
        <v>0</v>
      </c>
      <c r="DC34" s="48">
        <f>DCOUNTA(BD!$E$1:$I$1771,BD!$I$1,CRITERIOS!AV101:AW102)</f>
        <v>0</v>
      </c>
      <c r="DD34" s="48">
        <f>DCOUNTA(BD!$E$1:$I$1771,BD!$I$1,CRITERIOS!AX101:AY102)</f>
        <v>1</v>
      </c>
      <c r="DE34" s="48">
        <f>DCOUNTA(BD!$E$1:$I$1771,BD!$I$1,CRITERIOS!AZ101:BA102)</f>
        <v>0</v>
      </c>
      <c r="DF34" s="48">
        <f>DCOUNTA(BD!$E$1:$I$1771,BD!$I$1,CRITERIOS!BB101:BC102)</f>
        <v>1</v>
      </c>
      <c r="DG34" s="48">
        <f>DCOUNTA(BD!$E$1:$I$1771,BD!$I$1,CRITERIOS!BD101:BE102)</f>
        <v>0</v>
      </c>
      <c r="DH34" s="48">
        <f>DCOUNTA(BD!$E$1:$I$1771,BD!$I$1,CRITERIOS!BF101:BG102)</f>
        <v>0</v>
      </c>
      <c r="DI34" s="48">
        <f>DCOUNTA(BD!$E$1:$I$1771,BD!$I$1,CRITERIOS!BH101:BI102)</f>
        <v>0</v>
      </c>
      <c r="DJ34" s="48">
        <f>DCOUNTA(BD!$E$1:$I$1771,BD!$I$1,CRITERIOS!BJ101:BK102)</f>
        <v>0</v>
      </c>
      <c r="DK34" s="48">
        <f>DCOUNTA(BD!$E$1:$I$1771,BD!$I$1,CRITERIOS!BL101:BM102)</f>
        <v>0</v>
      </c>
      <c r="DL34" s="48">
        <f>DCOUNTA(BD!$E$1:$I$1771,BD!$I$1,CRITERIOS!BN101:BO102)</f>
        <v>1</v>
      </c>
      <c r="DM34" s="48">
        <f>DCOUNTA(BD!$E$1:$I$1771,BD!$I$1,CRITERIOS!BP101:BQ102)</f>
        <v>0</v>
      </c>
      <c r="DN34" s="48">
        <f>DCOUNTA(BD!$E$1:$I$1771,BD!$I$1,CRITERIOS!BR101:BS102)</f>
        <v>0</v>
      </c>
      <c r="DO34" s="48">
        <f>DCOUNTA(BD!$E$1:$I$1771,BD!$I$1,CRITERIOS!BT101:BU102)</f>
        <v>0</v>
      </c>
      <c r="DP34" s="48">
        <f>DCOUNTA(BD!$E$1:$I$1771,BD!$I$1,CRITERIOS!BV101:BW102)</f>
        <v>0</v>
      </c>
      <c r="DQ34" s="48">
        <f>DCOUNTA(BD!$E$1:$I$1771,BD!$I$1,CRITERIOS!BX101:BY102)</f>
        <v>1</v>
      </c>
      <c r="DR34" s="48">
        <f>DCOUNTA(BD!$E$1:$I$1771,BD!$I$1,CRITERIOS!BZ101:CA102)</f>
        <v>0</v>
      </c>
      <c r="DS34" s="48">
        <f>DCOUNTA(BD!$E$1:$I$1771,BD!$I$1,CRITERIOS!CB101:CC102)</f>
        <v>0</v>
      </c>
      <c r="DT34" s="48">
        <f>DCOUNTA(BD!$E$1:$I$1771,BD!$I$1,CRITERIOS!CD101:CE102)</f>
        <v>0</v>
      </c>
      <c r="DU34" s="48">
        <f>DCOUNTA(BD!$E$1:$I$1771,BD!$I$1,CRITERIOS!CF101:CG102)</f>
        <v>0</v>
      </c>
      <c r="DV34" s="48">
        <f>DCOUNTA(BD!$E$1:$I$1771,BD!$I$1,CRITERIOS!CH101:CI102)</f>
        <v>0</v>
      </c>
      <c r="DW34" s="54"/>
      <c r="DX34" s="54"/>
      <c r="DY34" s="54"/>
      <c r="DZ34" s="54"/>
    </row>
    <row r="35" spans="1:130" ht="15.75" thickBot="1" x14ac:dyDescent="0.3">
      <c r="A35" s="52">
        <v>31</v>
      </c>
      <c r="B35" s="51" t="s">
        <v>259</v>
      </c>
      <c r="C35" s="286">
        <v>379</v>
      </c>
      <c r="D35" s="11">
        <v>19</v>
      </c>
      <c r="E35" s="157">
        <v>22</v>
      </c>
      <c r="F35" s="13"/>
      <c r="G35" s="14" t="s">
        <v>53</v>
      </c>
      <c r="H35" s="11">
        <v>17</v>
      </c>
      <c r="I35" s="157">
        <v>24</v>
      </c>
      <c r="J35" s="13"/>
      <c r="K35" s="14"/>
      <c r="L35" s="11">
        <v>11</v>
      </c>
      <c r="M35" s="157">
        <v>36</v>
      </c>
      <c r="N35" s="13"/>
      <c r="O35" s="14"/>
      <c r="P35" s="11">
        <v>3</v>
      </c>
      <c r="Q35" s="157">
        <v>52</v>
      </c>
      <c r="R35" s="13"/>
      <c r="S35" s="14"/>
      <c r="T35" s="11">
        <v>4</v>
      </c>
      <c r="U35" s="157">
        <v>50</v>
      </c>
      <c r="V35" s="13"/>
      <c r="W35" s="14"/>
      <c r="X35" s="11">
        <v>13</v>
      </c>
      <c r="Y35" s="157">
        <v>32</v>
      </c>
      <c r="Z35" s="13"/>
      <c r="AA35" s="14"/>
      <c r="AB35" s="11">
        <v>1</v>
      </c>
      <c r="AC35" s="157">
        <v>60</v>
      </c>
      <c r="AD35" s="13">
        <v>2</v>
      </c>
      <c r="AE35" s="14"/>
      <c r="AF35" s="11">
        <v>2</v>
      </c>
      <c r="AG35" s="157">
        <v>55</v>
      </c>
      <c r="AH35" s="13"/>
      <c r="AI35" s="14"/>
      <c r="AJ35" s="11">
        <v>6</v>
      </c>
      <c r="AK35" s="157">
        <v>46</v>
      </c>
      <c r="AL35" s="13"/>
      <c r="AM35" s="14"/>
      <c r="AN35" s="156">
        <f>VLOOKUP($B35,'SIMULAÇÃO 11 e 12'!$B$2:$H$50,2,FALSE)</f>
        <v>9</v>
      </c>
      <c r="AO35" s="154">
        <f>IF(AN35=0,0,IF(AN35="", 0,VLOOKUP(AN35,'Posição x Pontos'!$H$1:$I$47,2,FALSE)))</f>
        <v>40</v>
      </c>
      <c r="AP35" s="155">
        <f>VLOOKUP($B35,'SIMULAÇÃO 11 e 12'!$B$2:$H$50,3,FALSE)</f>
        <v>0</v>
      </c>
      <c r="AQ35" s="14"/>
      <c r="AR35" s="156">
        <f>VLOOKUP($B35,'SIMULAÇÃO 11 e 12'!$B$2:$H$50,4,FALSE)</f>
        <v>10</v>
      </c>
      <c r="AS35" s="154">
        <f>IF(AR35=0,0,IF(AR35="", 0,VLOOKUP(AR35,'Posição x Pontos'!$H$1:$I$47,2,FALSE)))</f>
        <v>38</v>
      </c>
      <c r="AT35" s="155">
        <f>VLOOKUP($B35,'SIMULAÇÃO 11 e 12'!$B$2:$H$50,5,FALSE)</f>
        <v>0</v>
      </c>
      <c r="AU35" s="14"/>
      <c r="AV35" s="156">
        <f>VLOOKUP($B35,'SIMULAÇÃO 11 e 12'!$B$2:$H$50,6,FALSE)</f>
        <v>6</v>
      </c>
      <c r="AW35" s="154">
        <f>IF(AV35=0,0,IF(AV35="", 0,VLOOKUP(AV35,'Posição x Pontos'!$H$1:$I$47,2,FALSE)))</f>
        <v>46</v>
      </c>
      <c r="AX35" s="155">
        <f>VLOOKUP($B35,'SIMULAÇÃO 11 e 12'!$B$2:$H$50,7,FALSE)</f>
        <v>0</v>
      </c>
      <c r="AY35" s="14"/>
      <c r="AZ35" s="60">
        <f t="shared" ref="AZ35:BK35" si="57">LARGE(TrintaUm,AZ$4)</f>
        <v>60</v>
      </c>
      <c r="BA35" s="60">
        <f t="shared" si="57"/>
        <v>55</v>
      </c>
      <c r="BB35" s="60">
        <f t="shared" si="57"/>
        <v>52</v>
      </c>
      <c r="BC35" s="60">
        <f t="shared" si="57"/>
        <v>50</v>
      </c>
      <c r="BD35" s="60">
        <f t="shared" si="57"/>
        <v>46</v>
      </c>
      <c r="BE35" s="60">
        <f t="shared" si="57"/>
        <v>46</v>
      </c>
      <c r="BF35" s="60">
        <f t="shared" si="57"/>
        <v>40</v>
      </c>
      <c r="BG35" s="60">
        <f t="shared" si="57"/>
        <v>38</v>
      </c>
      <c r="BH35" s="60">
        <f t="shared" si="57"/>
        <v>36</v>
      </c>
      <c r="BI35" s="60">
        <f t="shared" si="57"/>
        <v>32</v>
      </c>
      <c r="BJ35" s="60">
        <f t="shared" si="57"/>
        <v>24</v>
      </c>
      <c r="BK35" s="60">
        <f t="shared" si="57"/>
        <v>22</v>
      </c>
      <c r="BL35" s="60">
        <f t="shared" si="1"/>
        <v>501</v>
      </c>
      <c r="BM35" s="60">
        <f t="shared" si="2"/>
        <v>0</v>
      </c>
      <c r="BN35" s="60">
        <f t="shared" si="3"/>
        <v>501</v>
      </c>
      <c r="BO35" s="60">
        <f t="shared" si="13"/>
        <v>24</v>
      </c>
      <c r="BP35" s="60">
        <f t="shared" si="14"/>
        <v>22</v>
      </c>
      <c r="BQ35" s="60">
        <f t="shared" si="51"/>
        <v>457</v>
      </c>
      <c r="BR35" s="98">
        <f t="shared" si="5"/>
        <v>447.1111020000011</v>
      </c>
      <c r="BS35" s="60">
        <f>SUM(TrintaUmBonus)</f>
        <v>2</v>
      </c>
      <c r="BT35" s="64">
        <f t="shared" si="6"/>
        <v>503.11110199999996</v>
      </c>
      <c r="BU35" s="60">
        <f t="shared" si="42"/>
        <v>1</v>
      </c>
      <c r="BV35" s="393">
        <f t="shared" si="43"/>
        <v>4</v>
      </c>
      <c r="BW35" s="393">
        <f t="shared" si="9"/>
        <v>22</v>
      </c>
      <c r="BX35" s="393">
        <f t="shared" si="10"/>
        <v>12</v>
      </c>
      <c r="BY35" s="363">
        <f t="shared" si="15"/>
        <v>4</v>
      </c>
      <c r="BZ35" s="363">
        <f t="shared" si="16"/>
        <v>22</v>
      </c>
      <c r="CA35" s="363">
        <f t="shared" si="17"/>
        <v>12</v>
      </c>
      <c r="CB35" s="60">
        <f>IF(CD35,IF(CE35,1000,IF(CF35,$BS$1-2,$BS$1-3)),IF(CE35,IF(CF35,$BS$1-2,$BS$1-3)))</f>
        <v>10</v>
      </c>
      <c r="CC35" s="60">
        <f t="shared" si="11"/>
        <v>32</v>
      </c>
      <c r="CD35" s="396" t="b">
        <f t="shared" si="19"/>
        <v>0</v>
      </c>
      <c r="CE35" s="396" t="b">
        <f t="shared" si="20"/>
        <v>1</v>
      </c>
      <c r="CF35" s="396" t="b">
        <f t="shared" si="21"/>
        <v>1</v>
      </c>
      <c r="CG35" s="396" t="b">
        <f t="shared" si="22"/>
        <v>1</v>
      </c>
      <c r="CH35" s="48">
        <f>DCOUNTA(BD!$E$1:$I$1771,BD!$I$1,CRITERIOS!F103:G104)</f>
        <v>1</v>
      </c>
      <c r="CI35" s="48">
        <f>DCOUNTA(BD!$E$1:$I$1771,BD!$I$1,CRITERIOS!H103:I104)</f>
        <v>1</v>
      </c>
      <c r="CJ35" s="48">
        <f>DCOUNTA(BD!$E$1:$I$1771,BD!$I$1,CRITERIOS!J103:K104)</f>
        <v>1</v>
      </c>
      <c r="CK35" s="48">
        <f>DCOUNTA(BD!$E$1:$I$1771,BD!$I$1,CRITERIOS!L103:M104)</f>
        <v>1</v>
      </c>
      <c r="CL35" s="48">
        <f>DCOUNTA(BD!$E$1:$I$1771,BD!$I$1,CRITERIOS!N103:O104)</f>
        <v>0</v>
      </c>
      <c r="CM35" s="48">
        <f>DCOUNTA(BD!$E$1:$I$1771,BD!$I$1,CRITERIOS!P103:Q104)</f>
        <v>2</v>
      </c>
      <c r="CN35" s="48">
        <f>DCOUNTA(BD!$E$1:$I$1771,BD!$I$1,CRITERIOS!R103:S104)</f>
        <v>0</v>
      </c>
      <c r="CO35" s="48">
        <f>DCOUNTA(BD!$E$1:$I$1771,BD!$I$1,CRITERIOS!T103:U104)</f>
        <v>0</v>
      </c>
      <c r="CP35" s="48">
        <f>DCOUNTA(BD!$E$1:$I$1771,BD!$I$1,CRITERIOS!V103:W104)</f>
        <v>1</v>
      </c>
      <c r="CQ35" s="48">
        <f>DCOUNTA(BD!$E$1:$I$1771,BD!$I$1,CRITERIOS!X103:Y104)</f>
        <v>1</v>
      </c>
      <c r="CR35" s="48">
        <f>DCOUNTA(BD!$E$1:$I$1771,BD!$I$1,CRITERIOS!Z103:AA104)</f>
        <v>1</v>
      </c>
      <c r="CS35" s="48">
        <f>DCOUNTA(BD!$E$1:$I$1771,BD!$I$1,CRITERIOS!AB103:AC104)</f>
        <v>0</v>
      </c>
      <c r="CT35" s="48">
        <f>DCOUNTA(BD!$E$1:$I$1771,BD!$I$1,CRITERIOS!AD103:AE104)</f>
        <v>1</v>
      </c>
      <c r="CU35" s="48">
        <f>DCOUNTA(BD!$E$1:$I$1771,BD!$I$1,CRITERIOS!AF103:AG104)</f>
        <v>0</v>
      </c>
      <c r="CV35" s="48">
        <f>DCOUNTA(BD!$E$1:$I$1771,BD!$I$1,CRITERIOS!AH103:AI104)</f>
        <v>0</v>
      </c>
      <c r="CW35" s="48">
        <f>DCOUNTA(BD!$E$1:$I$1771,BD!$I$1,CRITERIOS!AJ103:AK104)</f>
        <v>0</v>
      </c>
      <c r="CX35" s="48">
        <f>DCOUNTA(BD!$E$1:$I$1771,BD!$I$1,CRITERIOS!AL103:AM104)</f>
        <v>1</v>
      </c>
      <c r="CY35" s="48">
        <f>DCOUNTA(BD!$E$1:$I$1771,BD!$I$1,CRITERIOS!AN103:AO104)</f>
        <v>0</v>
      </c>
      <c r="CZ35" s="48">
        <f>DCOUNTA(BD!$E$1:$I$1771,BD!$I$1,CRITERIOS!AP103:AQ104)</f>
        <v>1</v>
      </c>
      <c r="DA35" s="48">
        <f>DCOUNTA(BD!$E$1:$I$1771,BD!$I$1,CRITERIOS!AR103:AS104)</f>
        <v>0</v>
      </c>
      <c r="DB35" s="48">
        <f>DCOUNTA(BD!$E$1:$I$1771,BD!$I$1,CRITERIOS!AT103:AU104)</f>
        <v>0</v>
      </c>
      <c r="DC35" s="48">
        <f>DCOUNTA(BD!$E$1:$I$1771,BD!$I$1,CRITERIOS!AV103:AW104)</f>
        <v>0</v>
      </c>
      <c r="DD35" s="48">
        <f>DCOUNTA(BD!$E$1:$I$1771,BD!$I$1,CRITERIOS!AX103:AY104)</f>
        <v>0</v>
      </c>
      <c r="DE35" s="48">
        <f>DCOUNTA(BD!$E$1:$I$1771,BD!$I$1,CRITERIOS!AZ103:BA104)</f>
        <v>0</v>
      </c>
      <c r="DF35" s="48">
        <f>DCOUNTA(BD!$E$1:$I$1771,BD!$I$1,CRITERIOS!BB103:BC104)</f>
        <v>0</v>
      </c>
      <c r="DG35" s="48">
        <f>DCOUNTA(BD!$E$1:$I$1771,BD!$I$1,CRITERIOS!BD103:BE104)</f>
        <v>0</v>
      </c>
      <c r="DH35" s="48">
        <f>DCOUNTA(BD!$E$1:$I$1771,BD!$I$1,CRITERIOS!BF103:BG104)</f>
        <v>0</v>
      </c>
      <c r="DI35" s="48">
        <f>DCOUNTA(BD!$E$1:$I$1771,BD!$I$1,CRITERIOS!BH103:BI104)</f>
        <v>0</v>
      </c>
      <c r="DJ35" s="48">
        <f>DCOUNTA(BD!$E$1:$I$1771,BD!$I$1,CRITERIOS!BJ103:BK104)</f>
        <v>0</v>
      </c>
      <c r="DK35" s="48">
        <f>DCOUNTA(BD!$E$1:$I$1771,BD!$I$1,CRITERIOS!BL103:BM104)</f>
        <v>0</v>
      </c>
      <c r="DL35" s="48">
        <f>DCOUNTA(BD!$E$1:$I$1771,BD!$I$1,CRITERIOS!BN103:BO104)</f>
        <v>0</v>
      </c>
      <c r="DM35" s="48">
        <f>DCOUNTA(BD!$E$1:$I$1771,BD!$I$1,CRITERIOS!BP103:BQ104)</f>
        <v>0</v>
      </c>
      <c r="DN35" s="48">
        <f>DCOUNTA(BD!$E$1:$I$1771,BD!$I$1,CRITERIOS!BR103:BS104)</f>
        <v>0</v>
      </c>
      <c r="DO35" s="48">
        <f>DCOUNTA(BD!$E$1:$I$1771,BD!$I$1,CRITERIOS!BT103:BU104)</f>
        <v>0</v>
      </c>
      <c r="DP35" s="48">
        <f>DCOUNTA(BD!$E$1:$I$1771,BD!$I$1,CRITERIOS!BV103:BW104)</f>
        <v>0</v>
      </c>
      <c r="DQ35" s="48">
        <f>DCOUNTA(BD!$E$1:$I$1771,BD!$I$1,CRITERIOS!BX103:BY104)</f>
        <v>0</v>
      </c>
      <c r="DR35" s="48">
        <f>DCOUNTA(BD!$E$1:$I$1771,BD!$I$1,CRITERIOS!BZ103:CA104)</f>
        <v>0</v>
      </c>
      <c r="DS35" s="48">
        <f>DCOUNTA(BD!$E$1:$I$1771,BD!$I$1,CRITERIOS!CB103:CC104)</f>
        <v>0</v>
      </c>
      <c r="DT35" s="48">
        <f>DCOUNTA(BD!$E$1:$I$1771,BD!$I$1,CRITERIOS!CD103:CE104)</f>
        <v>0</v>
      </c>
      <c r="DU35" s="48">
        <f>DCOUNTA(BD!$E$1:$I$1771,BD!$I$1,CRITERIOS!CF103:CG104)</f>
        <v>0</v>
      </c>
      <c r="DV35" s="48">
        <f>DCOUNTA(BD!$E$1:$I$1771,BD!$I$1,CRITERIOS!CH103:CI104)</f>
        <v>0</v>
      </c>
      <c r="DW35" s="54"/>
      <c r="DX35" s="54"/>
      <c r="DY35" s="54"/>
      <c r="DZ35" s="54"/>
    </row>
    <row r="36" spans="1:130" ht="15.75" thickBot="1" x14ac:dyDescent="0.3">
      <c r="A36" s="52">
        <v>32</v>
      </c>
      <c r="B36" s="51" t="s">
        <v>302</v>
      </c>
      <c r="C36" s="286">
        <v>200</v>
      </c>
      <c r="D36" s="11">
        <v>15</v>
      </c>
      <c r="E36" s="157">
        <v>28</v>
      </c>
      <c r="F36" s="13"/>
      <c r="G36" s="14"/>
      <c r="H36" s="11">
        <v>23</v>
      </c>
      <c r="I36" s="157">
        <v>18</v>
      </c>
      <c r="J36" s="13"/>
      <c r="K36" s="14"/>
      <c r="L36" s="11">
        <v>30</v>
      </c>
      <c r="M36" s="157">
        <v>11</v>
      </c>
      <c r="N36" s="13"/>
      <c r="O36" s="14"/>
      <c r="P36" s="11">
        <v>19</v>
      </c>
      <c r="Q36" s="157">
        <v>22</v>
      </c>
      <c r="R36" s="13"/>
      <c r="S36" s="14"/>
      <c r="T36" s="11">
        <v>19</v>
      </c>
      <c r="U36" s="157">
        <v>22</v>
      </c>
      <c r="V36" s="13"/>
      <c r="W36" s="14"/>
      <c r="X36" s="11">
        <v>15</v>
      </c>
      <c r="Y36" s="157">
        <v>28</v>
      </c>
      <c r="Z36" s="13"/>
      <c r="AA36" s="14"/>
      <c r="AB36" s="11">
        <v>4</v>
      </c>
      <c r="AC36" s="157">
        <v>50</v>
      </c>
      <c r="AD36" s="13"/>
      <c r="AE36" s="14"/>
      <c r="AF36" s="11"/>
      <c r="AG36" s="157">
        <v>0</v>
      </c>
      <c r="AH36" s="13"/>
      <c r="AI36" s="14"/>
      <c r="AJ36" s="11">
        <v>20</v>
      </c>
      <c r="AK36" s="157">
        <v>21</v>
      </c>
      <c r="AL36" s="13"/>
      <c r="AM36" s="14"/>
      <c r="AN36" s="156">
        <f>VLOOKUP($B36,'SIMULAÇÃO 11 e 12'!$B$2:$H$50,2,FALSE)</f>
        <v>0</v>
      </c>
      <c r="AO36" s="154">
        <f>IF(AN36=0,0,IF(AN36="", 0,VLOOKUP(AN36,'Posição x Pontos'!$H$1:$I$47,2,FALSE)))</f>
        <v>0</v>
      </c>
      <c r="AP36" s="155">
        <f>VLOOKUP($B36,'SIMULAÇÃO 11 e 12'!$B$2:$H$50,3,FALSE)</f>
        <v>0</v>
      </c>
      <c r="AQ36" s="14"/>
      <c r="AR36" s="156">
        <f>VLOOKUP($B36,'SIMULAÇÃO 11 e 12'!$B$2:$H$50,4,FALSE)</f>
        <v>0</v>
      </c>
      <c r="AS36" s="154">
        <f>IF(AR36=0,0,IF(AR36="", 0,VLOOKUP(AR36,'Posição x Pontos'!$H$1:$I$47,2,FALSE)))</f>
        <v>0</v>
      </c>
      <c r="AT36" s="155">
        <f>VLOOKUP($B36,'SIMULAÇÃO 11 e 12'!$B$2:$H$50,5,FALSE)</f>
        <v>0</v>
      </c>
      <c r="AU36" s="14"/>
      <c r="AV36" s="156">
        <f>VLOOKUP($B36,'SIMULAÇÃO 11 e 12'!$B$2:$H$50,6,FALSE)</f>
        <v>0</v>
      </c>
      <c r="AW36" s="154">
        <f>IF(AV36=0,0,IF(AV36="", 0,VLOOKUP(AV36,'Posição x Pontos'!$H$1:$I$47,2,FALSE)))</f>
        <v>0</v>
      </c>
      <c r="AX36" s="155">
        <f>VLOOKUP($B36,'SIMULAÇÃO 11 e 12'!$B$2:$H$50,7,FALSE)</f>
        <v>0</v>
      </c>
      <c r="AY36" s="14"/>
      <c r="AZ36" s="60">
        <f t="shared" ref="AZ36:BK36" si="58">LARGE(TrintaDois,AZ$4)</f>
        <v>50</v>
      </c>
      <c r="BA36" s="60">
        <f t="shared" si="58"/>
        <v>28</v>
      </c>
      <c r="BB36" s="60">
        <f t="shared" si="58"/>
        <v>28</v>
      </c>
      <c r="BC36" s="60">
        <f t="shared" si="58"/>
        <v>22</v>
      </c>
      <c r="BD36" s="60">
        <f t="shared" si="58"/>
        <v>22</v>
      </c>
      <c r="BE36" s="60">
        <f t="shared" si="58"/>
        <v>21</v>
      </c>
      <c r="BF36" s="60">
        <f t="shared" si="58"/>
        <v>18</v>
      </c>
      <c r="BG36" s="60">
        <f t="shared" si="58"/>
        <v>11</v>
      </c>
      <c r="BH36" s="60">
        <f t="shared" si="58"/>
        <v>0</v>
      </c>
      <c r="BI36" s="60">
        <f t="shared" si="58"/>
        <v>0</v>
      </c>
      <c r="BJ36" s="60">
        <f t="shared" si="58"/>
        <v>0</v>
      </c>
      <c r="BK36" s="60">
        <f t="shared" si="58"/>
        <v>0</v>
      </c>
      <c r="BL36" s="60">
        <f t="shared" si="1"/>
        <v>200</v>
      </c>
      <c r="BM36" s="60">
        <f t="shared" si="2"/>
        <v>0</v>
      </c>
      <c r="BN36" s="60">
        <f t="shared" si="3"/>
        <v>200</v>
      </c>
      <c r="BO36" s="60">
        <f t="shared" si="13"/>
        <v>0</v>
      </c>
      <c r="BP36" s="60">
        <f t="shared" si="14"/>
        <v>0</v>
      </c>
      <c r="BQ36" s="60">
        <f t="shared" si="51"/>
        <v>200</v>
      </c>
      <c r="BR36" s="98">
        <f t="shared" si="5"/>
        <v>200.0001</v>
      </c>
      <c r="BS36" s="60">
        <f>SUM(TrintaDoisBonus)</f>
        <v>0</v>
      </c>
      <c r="BT36" s="64">
        <f t="shared" si="6"/>
        <v>200.0001</v>
      </c>
      <c r="BU36" s="60">
        <f t="shared" si="42"/>
        <v>0</v>
      </c>
      <c r="BV36" s="393">
        <f t="shared" si="43"/>
        <v>0</v>
      </c>
      <c r="BW36" s="393">
        <f t="shared" si="9"/>
        <v>1000</v>
      </c>
      <c r="BX36" s="393">
        <f t="shared" si="10"/>
        <v>0</v>
      </c>
      <c r="BY36" s="363">
        <f t="shared" si="15"/>
        <v>0</v>
      </c>
      <c r="BZ36" s="363">
        <f t="shared" si="16"/>
        <v>1000</v>
      </c>
      <c r="CA36" s="363">
        <f t="shared" si="17"/>
        <v>0</v>
      </c>
      <c r="CB36" s="60">
        <f t="shared" ref="CB36:CB49" si="59">IF(CD36,IF(CE36,1000,IF(CF36,$BS$1-2,$BS$1-3)),IF(CE36,IF(CF36,$BS$1-2,$BS$1-3)))</f>
        <v>1000</v>
      </c>
      <c r="CC36" s="60">
        <f t="shared" si="11"/>
        <v>0</v>
      </c>
      <c r="CD36" s="396" t="b">
        <f>AND(BX36&lt;&gt;$BS$1,CA36&lt;&gt;$BS$1)</f>
        <v>1</v>
      </c>
      <c r="CE36" s="396" t="b">
        <f>AND(BX36&lt;&gt;$BS$1-1,CA36&lt;&gt;$BS$1-1)</f>
        <v>1</v>
      </c>
      <c r="CF36" s="396" t="b">
        <f>AND(BX36&lt;&gt;$BS$1-2,CA36&lt;&gt;$BS$1-2)</f>
        <v>1</v>
      </c>
      <c r="CG36" s="396" t="b">
        <f>AND(BX36&lt;&gt;$BS$1-3,CA36&lt;&gt;$BS$1-3)</f>
        <v>1</v>
      </c>
      <c r="CH36" s="48">
        <f>DCOUNTA(BD!$E$1:$I$1771,BD!$I$1,CRITERIOS!F105:G106)</f>
        <v>0</v>
      </c>
      <c r="CI36" s="48">
        <f>DCOUNTA(BD!$E$1:$I$1771,BD!$I$1,CRITERIOS!H105:I106)</f>
        <v>0</v>
      </c>
      <c r="CJ36" s="48">
        <f>DCOUNTA(BD!$E$1:$I$1771,BD!$I$1,CRITERIOS!J105:K106)</f>
        <v>0</v>
      </c>
      <c r="CK36" s="48">
        <f>DCOUNTA(BD!$E$1:$I$1771,BD!$I$1,CRITERIOS!L105:M106)</f>
        <v>1</v>
      </c>
      <c r="CL36" s="48">
        <f>DCOUNTA(BD!$E$1:$I$1771,BD!$I$1,CRITERIOS!N105:O106)</f>
        <v>0</v>
      </c>
      <c r="CM36" s="48">
        <f>DCOUNTA(BD!$E$1:$I$1771,BD!$I$1,CRITERIOS!P105:Q106)</f>
        <v>0</v>
      </c>
      <c r="CN36" s="48">
        <f>DCOUNTA(BD!$E$1:$I$1771,BD!$I$1,CRITERIOS!R105:S106)</f>
        <v>0</v>
      </c>
      <c r="CO36" s="48">
        <f>DCOUNTA(BD!$E$1:$I$1771,BD!$I$1,CRITERIOS!T105:U106)</f>
        <v>0</v>
      </c>
      <c r="CP36" s="48">
        <f>DCOUNTA(BD!$E$1:$I$1771,BD!$I$1,CRITERIOS!V105:W106)</f>
        <v>0</v>
      </c>
      <c r="CQ36" s="48">
        <f>DCOUNTA(BD!$E$1:$I$1771,BD!$I$1,CRITERIOS!X105:Y106)</f>
        <v>0</v>
      </c>
      <c r="CR36" s="48">
        <f>DCOUNTA(BD!$E$1:$I$1771,BD!$I$1,CRITERIOS!Z105:AA106)</f>
        <v>0</v>
      </c>
      <c r="CS36" s="48">
        <f>DCOUNTA(BD!$E$1:$I$1771,BD!$I$1,CRITERIOS!AB105:AC106)</f>
        <v>0</v>
      </c>
      <c r="CT36" s="48">
        <f>DCOUNTA(BD!$E$1:$I$1771,BD!$I$1,CRITERIOS!AD105:AE106)</f>
        <v>0</v>
      </c>
      <c r="CU36" s="48">
        <f>DCOUNTA(BD!$E$1:$I$1771,BD!$I$1,CRITERIOS!AF105:AG106)</f>
        <v>0</v>
      </c>
      <c r="CV36" s="48">
        <f>DCOUNTA(BD!$E$1:$I$1771,BD!$I$1,CRITERIOS!AH105:AI106)</f>
        <v>2</v>
      </c>
      <c r="CW36" s="48">
        <f>DCOUNTA(BD!$E$1:$I$1771,BD!$I$1,CRITERIOS!AJ105:AK106)</f>
        <v>0</v>
      </c>
      <c r="CX36" s="48">
        <f>DCOUNTA(BD!$E$1:$I$1771,BD!$I$1,CRITERIOS!AL105:AM106)</f>
        <v>0</v>
      </c>
      <c r="CY36" s="48">
        <f>DCOUNTA(BD!$E$1:$I$1771,BD!$I$1,CRITERIOS!AN105:AO106)</f>
        <v>0</v>
      </c>
      <c r="CZ36" s="48">
        <f>DCOUNTA(BD!$E$1:$I$1771,BD!$I$1,CRITERIOS!AP105:AQ106)</f>
        <v>2</v>
      </c>
      <c r="DA36" s="48">
        <f>DCOUNTA(BD!$E$1:$I$1771,BD!$I$1,CRITERIOS!AR105:AS106)</f>
        <v>1</v>
      </c>
      <c r="DB36" s="48">
        <f>DCOUNTA(BD!$E$1:$I$1771,BD!$I$1,CRITERIOS!AT105:AU106)</f>
        <v>0</v>
      </c>
      <c r="DC36" s="48">
        <f>DCOUNTA(BD!$E$1:$I$1771,BD!$I$1,CRITERIOS!AV105:AW106)</f>
        <v>0</v>
      </c>
      <c r="DD36" s="48">
        <f>DCOUNTA(BD!$E$1:$I$1771,BD!$I$1,CRITERIOS!AX105:AY106)</f>
        <v>1</v>
      </c>
      <c r="DE36" s="48">
        <f>DCOUNTA(BD!$E$1:$I$1771,BD!$I$1,CRITERIOS!AZ105:BA106)</f>
        <v>0</v>
      </c>
      <c r="DF36" s="48">
        <f>DCOUNTA(BD!$E$1:$I$1771,BD!$I$1,CRITERIOS!BB105:BC106)</f>
        <v>0</v>
      </c>
      <c r="DG36" s="48">
        <f>DCOUNTA(BD!$E$1:$I$1771,BD!$I$1,CRITERIOS!BD105:BE106)</f>
        <v>0</v>
      </c>
      <c r="DH36" s="48">
        <f>DCOUNTA(BD!$E$1:$I$1771,BD!$I$1,CRITERIOS!BF105:BG106)</f>
        <v>0</v>
      </c>
      <c r="DI36" s="48">
        <f>DCOUNTA(BD!$E$1:$I$1771,BD!$I$1,CRITERIOS!BH105:BI106)</f>
        <v>0</v>
      </c>
      <c r="DJ36" s="48">
        <f>DCOUNTA(BD!$E$1:$I$1771,BD!$I$1,CRITERIOS!BJ105:BK106)</f>
        <v>0</v>
      </c>
      <c r="DK36" s="48">
        <f>DCOUNTA(BD!$E$1:$I$1771,BD!$I$1,CRITERIOS!BL105:BM106)</f>
        <v>1</v>
      </c>
      <c r="DL36" s="48">
        <f>DCOUNTA(BD!$E$1:$I$1771,BD!$I$1,CRITERIOS!BN105:BO106)</f>
        <v>0</v>
      </c>
      <c r="DM36" s="48">
        <f>DCOUNTA(BD!$E$1:$I$1771,BD!$I$1,CRITERIOS!BP105:BQ106)</f>
        <v>0</v>
      </c>
      <c r="DN36" s="48">
        <f>DCOUNTA(BD!$E$1:$I$1771,BD!$I$1,CRITERIOS!BR105:BS106)</f>
        <v>0</v>
      </c>
      <c r="DO36" s="48">
        <f>DCOUNTA(BD!$E$1:$I$1771,BD!$I$1,CRITERIOS!BT105:BU106)</f>
        <v>0</v>
      </c>
      <c r="DP36" s="48">
        <f>DCOUNTA(BD!$E$1:$I$1771,BD!$I$1,CRITERIOS!BV105:BW106)</f>
        <v>0</v>
      </c>
      <c r="DQ36" s="48">
        <f>DCOUNTA(BD!$E$1:$I$1771,BD!$I$1,CRITERIOS!BX105:BY106)</f>
        <v>0</v>
      </c>
      <c r="DR36" s="48">
        <f>DCOUNTA(BD!$E$1:$I$1771,BD!$I$1,CRITERIOS!BZ105:CA106)</f>
        <v>0</v>
      </c>
      <c r="DS36" s="48">
        <f>DCOUNTA(BD!$E$1:$I$1771,BD!$I$1,CRITERIOS!CB105:CC106)</f>
        <v>0</v>
      </c>
      <c r="DT36" s="48">
        <f>DCOUNTA(BD!$E$1:$I$1771,BD!$I$1,CRITERIOS!CD105:CE106)</f>
        <v>0</v>
      </c>
      <c r="DU36" s="48">
        <f>DCOUNTA(BD!$E$1:$I$1771,BD!$I$1,CRITERIOS!CF105:CG106)</f>
        <v>0</v>
      </c>
      <c r="DV36" s="48">
        <f>DCOUNTA(BD!$E$1:$I$1771,BD!$I$1,CRITERIOS!CH105:CI106)</f>
        <v>0</v>
      </c>
      <c r="DW36" s="54"/>
      <c r="DX36" s="54"/>
      <c r="DY36" s="54"/>
      <c r="DZ36" s="54"/>
    </row>
    <row r="37" spans="1:130" ht="15.75" thickBot="1" x14ac:dyDescent="0.3">
      <c r="A37" s="52">
        <v>33</v>
      </c>
      <c r="B37" s="51" t="s">
        <v>261</v>
      </c>
      <c r="C37" s="286">
        <v>348</v>
      </c>
      <c r="D37" s="11">
        <v>24</v>
      </c>
      <c r="E37" s="157">
        <v>17</v>
      </c>
      <c r="F37" s="13"/>
      <c r="G37" s="14"/>
      <c r="H37" s="11">
        <v>3</v>
      </c>
      <c r="I37" s="157">
        <v>52</v>
      </c>
      <c r="J37" s="13"/>
      <c r="K37" s="14"/>
      <c r="L37" s="11">
        <v>7</v>
      </c>
      <c r="M37" s="157">
        <v>44</v>
      </c>
      <c r="N37" s="13"/>
      <c r="O37" s="14"/>
      <c r="P37" s="11">
        <v>13</v>
      </c>
      <c r="Q37" s="157">
        <v>32</v>
      </c>
      <c r="R37" s="13">
        <v>2</v>
      </c>
      <c r="S37" s="14"/>
      <c r="T37" s="11">
        <v>2</v>
      </c>
      <c r="U37" s="157">
        <v>55</v>
      </c>
      <c r="V37" s="13"/>
      <c r="W37" s="14"/>
      <c r="X37" s="11">
        <v>7</v>
      </c>
      <c r="Y37" s="157">
        <v>44</v>
      </c>
      <c r="Z37" s="13"/>
      <c r="AA37" s="14"/>
      <c r="AB37" s="11">
        <v>16</v>
      </c>
      <c r="AC37" s="157">
        <v>26</v>
      </c>
      <c r="AD37" s="13"/>
      <c r="AE37" s="14"/>
      <c r="AF37" s="11">
        <v>3</v>
      </c>
      <c r="AG37" s="157">
        <v>52</v>
      </c>
      <c r="AH37" s="13"/>
      <c r="AI37" s="14"/>
      <c r="AJ37" s="11">
        <v>17</v>
      </c>
      <c r="AK37" s="157">
        <v>24</v>
      </c>
      <c r="AL37" s="13"/>
      <c r="AM37" s="14" t="s">
        <v>53</v>
      </c>
      <c r="AN37" s="156">
        <f>VLOOKUP($B37,'SIMULAÇÃO 11 e 12'!$B$2:$H$50,2,FALSE)</f>
        <v>0</v>
      </c>
      <c r="AO37" s="154">
        <f>IF(AN37=0,0,IF(AN37="", 0,VLOOKUP(AN37,'Posição x Pontos'!$H$1:$I$47,2,FALSE)))</f>
        <v>0</v>
      </c>
      <c r="AP37" s="155">
        <f>VLOOKUP($B37,'SIMULAÇÃO 11 e 12'!$B$2:$H$50,3,FALSE)</f>
        <v>0</v>
      </c>
      <c r="AQ37" s="14"/>
      <c r="AR37" s="156">
        <f>VLOOKUP($B37,'SIMULAÇÃO 11 e 12'!$B$2:$H$50,4,FALSE)</f>
        <v>0</v>
      </c>
      <c r="AS37" s="154">
        <f>IF(AR37=0,0,IF(AR37="", 0,VLOOKUP(AR37,'Posição x Pontos'!$H$1:$I$47,2,FALSE)))</f>
        <v>0</v>
      </c>
      <c r="AT37" s="155">
        <f>VLOOKUP($B37,'SIMULAÇÃO 11 e 12'!$B$2:$H$50,5,FALSE)</f>
        <v>0</v>
      </c>
      <c r="AU37" s="14"/>
      <c r="AV37" s="156">
        <f>VLOOKUP($B37,'SIMULAÇÃO 11 e 12'!$B$2:$H$50,6,FALSE)</f>
        <v>0</v>
      </c>
      <c r="AW37" s="154">
        <f>IF(AV37=0,0,IF(AV37="", 0,VLOOKUP(AV37,'Posição x Pontos'!$H$1:$I$47,2,FALSE)))</f>
        <v>0</v>
      </c>
      <c r="AX37" s="155">
        <f>VLOOKUP($B37,'SIMULAÇÃO 11 e 12'!$B$2:$H$50,7,FALSE)</f>
        <v>0</v>
      </c>
      <c r="AY37" s="14"/>
      <c r="AZ37" s="60">
        <f t="shared" ref="AZ37:BK37" si="60">LARGE(TrintaTres,AZ$4)</f>
        <v>55</v>
      </c>
      <c r="BA37" s="60">
        <f t="shared" si="60"/>
        <v>52</v>
      </c>
      <c r="BB37" s="60">
        <f t="shared" si="60"/>
        <v>52</v>
      </c>
      <c r="BC37" s="60">
        <f t="shared" si="60"/>
        <v>44</v>
      </c>
      <c r="BD37" s="60">
        <f t="shared" si="60"/>
        <v>44</v>
      </c>
      <c r="BE37" s="60">
        <f t="shared" si="60"/>
        <v>32</v>
      </c>
      <c r="BF37" s="60">
        <f t="shared" si="60"/>
        <v>26</v>
      </c>
      <c r="BG37" s="60">
        <f t="shared" si="60"/>
        <v>24</v>
      </c>
      <c r="BH37" s="60">
        <f t="shared" si="60"/>
        <v>17</v>
      </c>
      <c r="BI37" s="60">
        <f t="shared" si="60"/>
        <v>0</v>
      </c>
      <c r="BJ37" s="60">
        <f t="shared" si="60"/>
        <v>0</v>
      </c>
      <c r="BK37" s="60">
        <f t="shared" si="60"/>
        <v>0</v>
      </c>
      <c r="BL37" s="60">
        <f t="shared" si="1"/>
        <v>346</v>
      </c>
      <c r="BM37" s="60">
        <f t="shared" si="2"/>
        <v>0</v>
      </c>
      <c r="BN37" s="60">
        <f t="shared" si="3"/>
        <v>346</v>
      </c>
      <c r="BO37" s="60">
        <f t="shared" si="13"/>
        <v>0</v>
      </c>
      <c r="BP37" s="60">
        <f t="shared" si="14"/>
        <v>0</v>
      </c>
      <c r="BQ37" s="60">
        <f t="shared" si="51"/>
        <v>348</v>
      </c>
      <c r="BR37" s="98">
        <f t="shared" si="5"/>
        <v>348.01200000019998</v>
      </c>
      <c r="BS37" s="60">
        <f>SUM(TrintaTresBonus)</f>
        <v>2</v>
      </c>
      <c r="BT37" s="64">
        <f t="shared" si="6"/>
        <v>348.01200000019998</v>
      </c>
      <c r="BU37" s="60">
        <f t="shared" si="42"/>
        <v>1</v>
      </c>
      <c r="BV37" s="393">
        <f t="shared" si="43"/>
        <v>36</v>
      </c>
      <c r="BW37" s="393">
        <f t="shared" si="9"/>
        <v>24</v>
      </c>
      <c r="BX37" s="393">
        <f t="shared" si="10"/>
        <v>8</v>
      </c>
      <c r="BY37" s="363">
        <f t="shared" si="15"/>
        <v>36</v>
      </c>
      <c r="BZ37" s="363">
        <f t="shared" si="16"/>
        <v>24</v>
      </c>
      <c r="CA37" s="363">
        <f t="shared" si="17"/>
        <v>8</v>
      </c>
      <c r="CB37" s="60">
        <f t="shared" si="59"/>
        <v>1000</v>
      </c>
      <c r="CC37" s="60">
        <f t="shared" si="11"/>
        <v>0</v>
      </c>
      <c r="CD37" s="396" t="b">
        <f t="shared" si="19"/>
        <v>1</v>
      </c>
      <c r="CE37" s="396" t="b">
        <f t="shared" si="20"/>
        <v>1</v>
      </c>
      <c r="CF37" s="396" t="b">
        <f t="shared" si="21"/>
        <v>1</v>
      </c>
      <c r="CG37" s="396" t="b">
        <f t="shared" si="22"/>
        <v>1</v>
      </c>
      <c r="CH37" s="48">
        <f>DCOUNTA(BD!$E$1:$I$1771,BD!$I$1,CRITERIOS!F107:G108)</f>
        <v>0</v>
      </c>
      <c r="CI37" s="48">
        <f>DCOUNTA(BD!$E$1:$I$1771,BD!$I$1,CRITERIOS!H107:I108)</f>
        <v>1</v>
      </c>
      <c r="CJ37" s="48">
        <f>DCOUNTA(BD!$E$1:$I$1771,BD!$I$1,CRITERIOS!J107:K108)</f>
        <v>2</v>
      </c>
      <c r="CK37" s="48">
        <f>DCOUNTA(BD!$E$1:$I$1771,BD!$I$1,CRITERIOS!L107:M108)</f>
        <v>0</v>
      </c>
      <c r="CL37" s="48">
        <f>DCOUNTA(BD!$E$1:$I$1771,BD!$I$1,CRITERIOS!N107:O108)</f>
        <v>0</v>
      </c>
      <c r="CM37" s="48">
        <f>DCOUNTA(BD!$E$1:$I$1771,BD!$I$1,CRITERIOS!P107:Q108)</f>
        <v>0</v>
      </c>
      <c r="CN37" s="48">
        <f>DCOUNTA(BD!$E$1:$I$1771,BD!$I$1,CRITERIOS!R107:S108)</f>
        <v>2</v>
      </c>
      <c r="CO37" s="48">
        <f>DCOUNTA(BD!$E$1:$I$1771,BD!$I$1,CRITERIOS!T107:U108)</f>
        <v>0</v>
      </c>
      <c r="CP37" s="48">
        <f>DCOUNTA(BD!$E$1:$I$1771,BD!$I$1,CRITERIOS!V107:W108)</f>
        <v>0</v>
      </c>
      <c r="CQ37" s="48">
        <f>DCOUNTA(BD!$E$1:$I$1771,BD!$I$1,CRITERIOS!X107:Y108)</f>
        <v>0</v>
      </c>
      <c r="CR37" s="48">
        <f>DCOUNTA(BD!$E$1:$I$1771,BD!$I$1,CRITERIOS!Z107:AA108)</f>
        <v>0</v>
      </c>
      <c r="CS37" s="48">
        <f>DCOUNTA(BD!$E$1:$I$1771,BD!$I$1,CRITERIOS!AB107:AC108)</f>
        <v>0</v>
      </c>
      <c r="CT37" s="48">
        <f>DCOUNTA(BD!$E$1:$I$1771,BD!$I$1,CRITERIOS!AD107:AE108)</f>
        <v>1</v>
      </c>
      <c r="CU37" s="48">
        <f>DCOUNTA(BD!$E$1:$I$1771,BD!$I$1,CRITERIOS!AF107:AG108)</f>
        <v>0</v>
      </c>
      <c r="CV37" s="48">
        <f>DCOUNTA(BD!$E$1:$I$1771,BD!$I$1,CRITERIOS!AH107:AI108)</f>
        <v>0</v>
      </c>
      <c r="CW37" s="48">
        <f>DCOUNTA(BD!$E$1:$I$1771,BD!$I$1,CRITERIOS!AJ107:AK108)</f>
        <v>1</v>
      </c>
      <c r="CX37" s="48">
        <f>DCOUNTA(BD!$E$1:$I$1771,BD!$I$1,CRITERIOS!AL107:AM108)</f>
        <v>1</v>
      </c>
      <c r="CY37" s="48">
        <f>DCOUNTA(BD!$E$1:$I$1771,BD!$I$1,CRITERIOS!AN107:AO108)</f>
        <v>0</v>
      </c>
      <c r="CZ37" s="48">
        <f>DCOUNTA(BD!$E$1:$I$1771,BD!$I$1,CRITERIOS!AP107:AQ108)</f>
        <v>0</v>
      </c>
      <c r="DA37" s="48">
        <f>DCOUNTA(BD!$E$1:$I$1771,BD!$I$1,CRITERIOS!AR107:AS108)</f>
        <v>0</v>
      </c>
      <c r="DB37" s="48">
        <f>DCOUNTA(BD!$E$1:$I$1771,BD!$I$1,CRITERIOS!AT107:AU108)</f>
        <v>0</v>
      </c>
      <c r="DC37" s="48">
        <f>DCOUNTA(BD!$E$1:$I$1771,BD!$I$1,CRITERIOS!AV107:AW108)</f>
        <v>0</v>
      </c>
      <c r="DD37" s="48">
        <f>DCOUNTA(BD!$E$1:$I$1771,BD!$I$1,CRITERIOS!AX107:AY108)</f>
        <v>0</v>
      </c>
      <c r="DE37" s="48">
        <f>DCOUNTA(BD!$E$1:$I$1771,BD!$I$1,CRITERIOS!AZ107:BA108)</f>
        <v>1</v>
      </c>
      <c r="DF37" s="48">
        <f>DCOUNTA(BD!$E$1:$I$1771,BD!$I$1,CRITERIOS!BB107:BC108)</f>
        <v>0</v>
      </c>
      <c r="DG37" s="48">
        <f>DCOUNTA(BD!$E$1:$I$1771,BD!$I$1,CRITERIOS!BD107:BE108)</f>
        <v>0</v>
      </c>
      <c r="DH37" s="48">
        <f>DCOUNTA(BD!$E$1:$I$1771,BD!$I$1,CRITERIOS!BF107:BG108)</f>
        <v>0</v>
      </c>
      <c r="DI37" s="48">
        <f>DCOUNTA(BD!$E$1:$I$1771,BD!$I$1,CRITERIOS!BH107:BI108)</f>
        <v>0</v>
      </c>
      <c r="DJ37" s="48">
        <f>DCOUNTA(BD!$E$1:$I$1771,BD!$I$1,CRITERIOS!BJ107:BK108)</f>
        <v>0</v>
      </c>
      <c r="DK37" s="48">
        <f>DCOUNTA(BD!$E$1:$I$1771,BD!$I$1,CRITERIOS!BL107:BM108)</f>
        <v>0</v>
      </c>
      <c r="DL37" s="48">
        <f>DCOUNTA(BD!$E$1:$I$1771,BD!$I$1,CRITERIOS!BN107:BO108)</f>
        <v>0</v>
      </c>
      <c r="DM37" s="48">
        <f>DCOUNTA(BD!$E$1:$I$1771,BD!$I$1,CRITERIOS!BP107:BQ108)</f>
        <v>0</v>
      </c>
      <c r="DN37" s="48">
        <f>DCOUNTA(BD!$E$1:$I$1771,BD!$I$1,CRITERIOS!BR107:BS108)</f>
        <v>0</v>
      </c>
      <c r="DO37" s="48">
        <f>DCOUNTA(BD!$E$1:$I$1771,BD!$I$1,CRITERIOS!BT107:BU108)</f>
        <v>0</v>
      </c>
      <c r="DP37" s="48">
        <f>DCOUNTA(BD!$E$1:$I$1771,BD!$I$1,CRITERIOS!BV107:BW108)</f>
        <v>0</v>
      </c>
      <c r="DQ37" s="48">
        <f>DCOUNTA(BD!$E$1:$I$1771,BD!$I$1,CRITERIOS!BX107:BY108)</f>
        <v>0</v>
      </c>
      <c r="DR37" s="48">
        <f>DCOUNTA(BD!$E$1:$I$1771,BD!$I$1,CRITERIOS!BZ107:CA108)</f>
        <v>0</v>
      </c>
      <c r="DS37" s="48">
        <f>DCOUNTA(BD!$E$1:$I$1771,BD!$I$1,CRITERIOS!CB107:CC108)</f>
        <v>0</v>
      </c>
      <c r="DT37" s="48">
        <f>DCOUNTA(BD!$E$1:$I$1771,BD!$I$1,CRITERIOS!CD107:CE108)</f>
        <v>0</v>
      </c>
      <c r="DU37" s="48">
        <f>DCOUNTA(BD!$E$1:$I$1771,BD!$I$1,CRITERIOS!CF107:CG108)</f>
        <v>0</v>
      </c>
      <c r="DV37" s="48">
        <f>DCOUNTA(BD!$E$1:$I$1771,BD!$I$1,CRITERIOS!CH107:CI108)</f>
        <v>0</v>
      </c>
      <c r="DW37" s="54"/>
      <c r="DX37" s="54"/>
      <c r="DY37" s="54"/>
      <c r="DZ37" s="54"/>
    </row>
    <row r="38" spans="1:130" ht="15.75" thickBot="1" x14ac:dyDescent="0.3">
      <c r="A38" s="52">
        <v>34</v>
      </c>
      <c r="B38" s="51" t="s">
        <v>303</v>
      </c>
      <c r="C38" s="286">
        <v>228</v>
      </c>
      <c r="D38" s="11">
        <v>10</v>
      </c>
      <c r="E38" s="157">
        <v>38</v>
      </c>
      <c r="F38" s="13"/>
      <c r="G38" s="14"/>
      <c r="H38" s="11">
        <v>28</v>
      </c>
      <c r="I38" s="157">
        <v>13</v>
      </c>
      <c r="J38" s="13"/>
      <c r="K38" s="14" t="s">
        <v>53</v>
      </c>
      <c r="L38" s="11">
        <v>27</v>
      </c>
      <c r="M38" s="157">
        <v>14</v>
      </c>
      <c r="N38" s="13"/>
      <c r="O38" s="14"/>
      <c r="P38" s="11">
        <v>26</v>
      </c>
      <c r="Q38" s="157">
        <v>15</v>
      </c>
      <c r="R38" s="13"/>
      <c r="S38" s="14"/>
      <c r="T38" s="11">
        <v>13</v>
      </c>
      <c r="U38" s="157">
        <v>32</v>
      </c>
      <c r="V38" s="13"/>
      <c r="W38" s="14"/>
      <c r="X38" s="11">
        <v>18</v>
      </c>
      <c r="Y38" s="157">
        <v>23</v>
      </c>
      <c r="Z38" s="13"/>
      <c r="AA38" s="14"/>
      <c r="AB38" s="11">
        <v>10</v>
      </c>
      <c r="AC38" s="157">
        <v>38</v>
      </c>
      <c r="AD38" s="13"/>
      <c r="AE38" s="14"/>
      <c r="AF38" s="11">
        <v>11</v>
      </c>
      <c r="AG38" s="157">
        <v>36</v>
      </c>
      <c r="AH38" s="13"/>
      <c r="AI38" s="14"/>
      <c r="AJ38" s="11">
        <v>22</v>
      </c>
      <c r="AK38" s="157">
        <v>19</v>
      </c>
      <c r="AL38" s="13"/>
      <c r="AM38" s="14"/>
      <c r="AN38" s="156">
        <f>VLOOKUP($B38,'SIMULAÇÃO 11 e 12'!$B$2:$H$50,2,FALSE)</f>
        <v>0</v>
      </c>
      <c r="AO38" s="154">
        <f>IF(AN38=0,0,IF(AN38="", 0,VLOOKUP(AN38,'Posição x Pontos'!$H$1:$I$47,2,FALSE)))</f>
        <v>0</v>
      </c>
      <c r="AP38" s="155">
        <f>VLOOKUP($B38,'SIMULAÇÃO 11 e 12'!$B$2:$H$50,3,FALSE)</f>
        <v>0</v>
      </c>
      <c r="AQ38" s="14"/>
      <c r="AR38" s="156">
        <f>VLOOKUP($B38,'SIMULAÇÃO 11 e 12'!$B$2:$H$50,4,FALSE)</f>
        <v>0</v>
      </c>
      <c r="AS38" s="154">
        <f>IF(AR38=0,0,IF(AR38="", 0,VLOOKUP(AR38,'Posição x Pontos'!$H$1:$I$47,2,FALSE)))</f>
        <v>0</v>
      </c>
      <c r="AT38" s="155">
        <f>VLOOKUP($B38,'SIMULAÇÃO 11 e 12'!$B$2:$H$50,5,FALSE)</f>
        <v>0</v>
      </c>
      <c r="AU38" s="14"/>
      <c r="AV38" s="156">
        <f>VLOOKUP($B38,'SIMULAÇÃO 11 e 12'!$B$2:$H$50,6,FALSE)</f>
        <v>0</v>
      </c>
      <c r="AW38" s="154">
        <f>IF(AV38=0,0,IF(AV38="", 0,VLOOKUP(AV38,'Posição x Pontos'!$H$1:$I$47,2,FALSE)))</f>
        <v>0</v>
      </c>
      <c r="AX38" s="155">
        <f>VLOOKUP($B38,'SIMULAÇÃO 11 e 12'!$B$2:$H$50,7,FALSE)</f>
        <v>0</v>
      </c>
      <c r="AY38" s="14"/>
      <c r="AZ38" s="60">
        <f t="shared" ref="AZ38:BK38" si="61">LARGE(TrintaQuatro,AZ$4)</f>
        <v>38</v>
      </c>
      <c r="BA38" s="60">
        <f t="shared" si="61"/>
        <v>38</v>
      </c>
      <c r="BB38" s="60">
        <f t="shared" si="61"/>
        <v>36</v>
      </c>
      <c r="BC38" s="60">
        <f t="shared" si="61"/>
        <v>32</v>
      </c>
      <c r="BD38" s="60">
        <f t="shared" si="61"/>
        <v>23</v>
      </c>
      <c r="BE38" s="60">
        <f t="shared" si="61"/>
        <v>19</v>
      </c>
      <c r="BF38" s="60">
        <f t="shared" si="61"/>
        <v>15</v>
      </c>
      <c r="BG38" s="60">
        <f t="shared" si="61"/>
        <v>14</v>
      </c>
      <c r="BH38" s="60">
        <f t="shared" si="61"/>
        <v>13</v>
      </c>
      <c r="BI38" s="60">
        <f t="shared" si="61"/>
        <v>0</v>
      </c>
      <c r="BJ38" s="60">
        <f t="shared" si="61"/>
        <v>0</v>
      </c>
      <c r="BK38" s="60">
        <f t="shared" si="61"/>
        <v>0</v>
      </c>
      <c r="BL38" s="60">
        <f t="shared" si="1"/>
        <v>228</v>
      </c>
      <c r="BM38" s="60">
        <f>SUM(G38,K38,O38,S38,W38,AA38,AE38,AI38,AM38,AQ38,AU38,AY38)</f>
        <v>0</v>
      </c>
      <c r="BN38" s="60">
        <f>SUMIF($AZ$3:$BK$3,"ok",AZ38:BK38)+BM38</f>
        <v>228</v>
      </c>
      <c r="BO38" s="60">
        <f t="shared" si="13"/>
        <v>0</v>
      </c>
      <c r="BP38" s="60">
        <f t="shared" si="14"/>
        <v>0</v>
      </c>
      <c r="BQ38" s="60">
        <f t="shared" si="51"/>
        <v>228</v>
      </c>
      <c r="BR38" s="98">
        <f t="shared" si="5"/>
        <v>228.0000000000002</v>
      </c>
      <c r="BS38" s="60">
        <f>SUM(TrintaQuatroBonus)</f>
        <v>0</v>
      </c>
      <c r="BT38" s="64">
        <f t="shared" si="6"/>
        <v>228</v>
      </c>
      <c r="BU38" s="60">
        <f t="shared" si="42"/>
        <v>1</v>
      </c>
      <c r="BV38" s="393">
        <f t="shared" si="43"/>
        <v>8</v>
      </c>
      <c r="BW38" s="393">
        <f t="shared" si="9"/>
        <v>13</v>
      </c>
      <c r="BX38" s="393">
        <f t="shared" si="10"/>
        <v>9</v>
      </c>
      <c r="BY38" s="363">
        <f t="shared" si="15"/>
        <v>8</v>
      </c>
      <c r="BZ38" s="363">
        <f t="shared" si="16"/>
        <v>13</v>
      </c>
      <c r="CA38" s="363">
        <f t="shared" si="17"/>
        <v>9</v>
      </c>
      <c r="CB38" s="60">
        <f t="shared" si="59"/>
        <v>1000</v>
      </c>
      <c r="CC38" s="60">
        <f t="shared" si="11"/>
        <v>0</v>
      </c>
      <c r="CD38" s="396" t="b">
        <f t="shared" si="19"/>
        <v>1</v>
      </c>
      <c r="CE38" s="396" t="b">
        <f t="shared" si="20"/>
        <v>1</v>
      </c>
      <c r="CF38" s="396" t="b">
        <f t="shared" si="21"/>
        <v>1</v>
      </c>
      <c r="CG38" s="396" t="b">
        <f t="shared" si="22"/>
        <v>0</v>
      </c>
      <c r="CH38" s="48">
        <f>DCOUNTA(BD!$E$1:$I$1771,BD!$I$1,CRITERIOS!F109:G110)</f>
        <v>0</v>
      </c>
      <c r="CI38" s="48">
        <f>DCOUNTA(BD!$E$1:$I$1771,BD!$I$1,CRITERIOS!H109:I110)</f>
        <v>0</v>
      </c>
      <c r="CJ38" s="48">
        <f>DCOUNTA(BD!$E$1:$I$1771,BD!$I$1,CRITERIOS!J109:K110)</f>
        <v>0</v>
      </c>
      <c r="CK38" s="48">
        <f>DCOUNTA(BD!$E$1:$I$1771,BD!$I$1,CRITERIOS!L109:M110)</f>
        <v>0</v>
      </c>
      <c r="CL38" s="48">
        <f>DCOUNTA(BD!$E$1:$I$1771,BD!$I$1,CRITERIOS!N109:O110)</f>
        <v>0</v>
      </c>
      <c r="CM38" s="48">
        <f>DCOUNTA(BD!$E$1:$I$1771,BD!$I$1,CRITERIOS!P109:Q110)</f>
        <v>0</v>
      </c>
      <c r="CN38" s="48">
        <f>DCOUNTA(BD!$E$1:$I$1771,BD!$I$1,CRITERIOS!R109:S110)</f>
        <v>0</v>
      </c>
      <c r="CO38" s="48">
        <f>DCOUNTA(BD!$E$1:$I$1771,BD!$I$1,CRITERIOS!T109:U110)</f>
        <v>0</v>
      </c>
      <c r="CP38" s="48">
        <f>DCOUNTA(BD!$E$1:$I$1771,BD!$I$1,CRITERIOS!V109:W110)</f>
        <v>0</v>
      </c>
      <c r="CQ38" s="48">
        <f>DCOUNTA(BD!$E$1:$I$1771,BD!$I$1,CRITERIOS!X109:Y110)</f>
        <v>2</v>
      </c>
      <c r="CR38" s="48">
        <f>DCOUNTA(BD!$E$1:$I$1771,BD!$I$1,CRITERIOS!Z109:AA110)</f>
        <v>1</v>
      </c>
      <c r="CS38" s="48">
        <f>DCOUNTA(BD!$E$1:$I$1771,BD!$I$1,CRITERIOS!AB109:AC110)</f>
        <v>0</v>
      </c>
      <c r="CT38" s="48">
        <f>DCOUNTA(BD!$E$1:$I$1771,BD!$I$1,CRITERIOS!AD109:AE110)</f>
        <v>1</v>
      </c>
      <c r="CU38" s="48">
        <f>DCOUNTA(BD!$E$1:$I$1771,BD!$I$1,CRITERIOS!AF109:AG110)</f>
        <v>0</v>
      </c>
      <c r="CV38" s="48">
        <f>DCOUNTA(BD!$E$1:$I$1771,BD!$I$1,CRITERIOS!AH109:AI110)</f>
        <v>0</v>
      </c>
      <c r="CW38" s="48">
        <f>DCOUNTA(BD!$E$1:$I$1771,BD!$I$1,CRITERIOS!AJ109:AK110)</f>
        <v>0</v>
      </c>
      <c r="CX38" s="48">
        <f>DCOUNTA(BD!$E$1:$I$1771,BD!$I$1,CRITERIOS!AL109:AM110)</f>
        <v>0</v>
      </c>
      <c r="CY38" s="48">
        <f>DCOUNTA(BD!$E$1:$I$1771,BD!$I$1,CRITERIOS!AN109:AO110)</f>
        <v>1</v>
      </c>
      <c r="CZ38" s="48">
        <f>DCOUNTA(BD!$E$1:$I$1771,BD!$I$1,CRITERIOS!AP109:AQ110)</f>
        <v>0</v>
      </c>
      <c r="DA38" s="48">
        <f>DCOUNTA(BD!$E$1:$I$1771,BD!$I$1,CRITERIOS!AR109:AS110)</f>
        <v>0</v>
      </c>
      <c r="DB38" s="48">
        <f>DCOUNTA(BD!$E$1:$I$1771,BD!$I$1,CRITERIOS!AT109:AU110)</f>
        <v>0</v>
      </c>
      <c r="DC38" s="48">
        <f>DCOUNTA(BD!$E$1:$I$1771,BD!$I$1,CRITERIOS!AV109:AW110)</f>
        <v>1</v>
      </c>
      <c r="DD38" s="48">
        <f>DCOUNTA(BD!$E$1:$I$1771,BD!$I$1,CRITERIOS!AX109:AY110)</f>
        <v>0</v>
      </c>
      <c r="DE38" s="48">
        <f>DCOUNTA(BD!$E$1:$I$1771,BD!$I$1,CRITERIOS!AZ109:BA110)</f>
        <v>0</v>
      </c>
      <c r="DF38" s="48">
        <f>DCOUNTA(BD!$E$1:$I$1771,BD!$I$1,CRITERIOS!BB109:BC110)</f>
        <v>0</v>
      </c>
      <c r="DG38" s="48">
        <f>DCOUNTA(BD!$E$1:$I$1771,BD!$I$1,CRITERIOS!BD109:BE110)</f>
        <v>1</v>
      </c>
      <c r="DH38" s="48">
        <f>DCOUNTA(BD!$E$1:$I$1771,BD!$I$1,CRITERIOS!BF109:BG110)</f>
        <v>1</v>
      </c>
      <c r="DI38" s="48">
        <f>DCOUNTA(BD!$E$1:$I$1771,BD!$I$1,CRITERIOS!BH109:BI110)</f>
        <v>1</v>
      </c>
      <c r="DJ38" s="48">
        <f>DCOUNTA(BD!$E$1:$I$1771,BD!$I$1,CRITERIOS!BJ109:BK110)</f>
        <v>0</v>
      </c>
      <c r="DK38" s="48">
        <f>DCOUNTA(BD!$E$1:$I$1771,BD!$I$1,CRITERIOS!BL109:BM110)</f>
        <v>0</v>
      </c>
      <c r="DL38" s="48">
        <f>DCOUNTA(BD!$E$1:$I$1771,BD!$I$1,CRITERIOS!BN109:BO110)</f>
        <v>0</v>
      </c>
      <c r="DM38" s="48">
        <f>DCOUNTA(BD!$E$1:$I$1771,BD!$I$1,CRITERIOS!BP109:BQ110)</f>
        <v>0</v>
      </c>
      <c r="DN38" s="48">
        <f>DCOUNTA(BD!$E$1:$I$1771,BD!$I$1,CRITERIOS!BR109:BS110)</f>
        <v>0</v>
      </c>
      <c r="DO38" s="48">
        <f>DCOUNTA(BD!$E$1:$I$1771,BD!$I$1,CRITERIOS!BT109:BU110)</f>
        <v>0</v>
      </c>
      <c r="DP38" s="48">
        <f>DCOUNTA(BD!$E$1:$I$1771,BD!$I$1,CRITERIOS!BV109:BW110)</f>
        <v>0</v>
      </c>
      <c r="DQ38" s="48">
        <f>DCOUNTA(BD!$E$1:$I$1771,BD!$I$1,CRITERIOS!BX109:BY110)</f>
        <v>0</v>
      </c>
      <c r="DR38" s="48">
        <f>DCOUNTA(BD!$E$1:$I$1771,BD!$I$1,CRITERIOS!BZ109:CA110)</f>
        <v>0</v>
      </c>
      <c r="DS38" s="48">
        <f>DCOUNTA(BD!$E$1:$I$1771,BD!$I$1,CRITERIOS!CB109:CC110)</f>
        <v>0</v>
      </c>
      <c r="DT38" s="48">
        <f>DCOUNTA(BD!$E$1:$I$1771,BD!$I$1,CRITERIOS!CD109:CE110)</f>
        <v>0</v>
      </c>
      <c r="DU38" s="48">
        <f>DCOUNTA(BD!$E$1:$I$1771,BD!$I$1,CRITERIOS!CF109:CG110)</f>
        <v>0</v>
      </c>
      <c r="DV38" s="48">
        <f>DCOUNTA(BD!$E$1:$I$1771,BD!$I$1,CRITERIOS!CH109:CI110)</f>
        <v>0</v>
      </c>
      <c r="DW38" s="54"/>
      <c r="DX38" s="54"/>
      <c r="DY38" s="54"/>
      <c r="DZ38" s="54"/>
    </row>
    <row r="39" spans="1:130" ht="15.75" thickBot="1" x14ac:dyDescent="0.3">
      <c r="A39" s="52">
        <v>35</v>
      </c>
      <c r="B39" s="51" t="s">
        <v>304</v>
      </c>
      <c r="C39" s="286">
        <v>231</v>
      </c>
      <c r="D39" s="11">
        <v>16</v>
      </c>
      <c r="E39" s="157">
        <v>26</v>
      </c>
      <c r="F39" s="13"/>
      <c r="G39" s="14"/>
      <c r="H39" s="11">
        <v>35</v>
      </c>
      <c r="I39" s="157">
        <v>6</v>
      </c>
      <c r="J39" s="13"/>
      <c r="K39" s="14"/>
      <c r="L39" s="11">
        <v>29</v>
      </c>
      <c r="M39" s="157">
        <v>12</v>
      </c>
      <c r="N39" s="13"/>
      <c r="O39" s="14"/>
      <c r="P39" s="11">
        <v>18</v>
      </c>
      <c r="Q39" s="157">
        <v>23</v>
      </c>
      <c r="R39" s="13"/>
      <c r="S39" s="14"/>
      <c r="T39" s="11">
        <v>11</v>
      </c>
      <c r="U39" s="157">
        <v>36</v>
      </c>
      <c r="V39" s="13"/>
      <c r="W39" s="14"/>
      <c r="X39" s="11">
        <v>17</v>
      </c>
      <c r="Y39" s="157">
        <v>24</v>
      </c>
      <c r="Z39" s="13"/>
      <c r="AA39" s="14"/>
      <c r="AB39" s="11">
        <v>11</v>
      </c>
      <c r="AC39" s="157">
        <v>36</v>
      </c>
      <c r="AD39" s="13"/>
      <c r="AE39" s="14"/>
      <c r="AF39" s="11">
        <v>12</v>
      </c>
      <c r="AG39" s="157">
        <v>34</v>
      </c>
      <c r="AH39" s="13"/>
      <c r="AI39" s="14"/>
      <c r="AJ39" s="11">
        <v>12</v>
      </c>
      <c r="AK39" s="157">
        <v>34</v>
      </c>
      <c r="AL39" s="13"/>
      <c r="AM39" s="14"/>
      <c r="AN39" s="156">
        <f>VLOOKUP($B39,'SIMULAÇÃO 11 e 12'!$B$2:$H$50,2,FALSE)</f>
        <v>0</v>
      </c>
      <c r="AO39" s="154">
        <f>IF(AN39=0,0,IF(AN39="", 0,VLOOKUP(AN39,'Posição x Pontos'!$H$1:$I$47,2,FALSE)))</f>
        <v>0</v>
      </c>
      <c r="AP39" s="155">
        <f>VLOOKUP($B39,'SIMULAÇÃO 11 e 12'!$B$2:$H$50,3,FALSE)</f>
        <v>0</v>
      </c>
      <c r="AQ39" s="14"/>
      <c r="AR39" s="156">
        <f>VLOOKUP($B39,'SIMULAÇÃO 11 e 12'!$B$2:$H$50,4,FALSE)</f>
        <v>0</v>
      </c>
      <c r="AS39" s="154">
        <f>IF(AR39=0,0,IF(AR39="", 0,VLOOKUP(AR39,'Posição x Pontos'!$H$1:$I$47,2,FALSE)))</f>
        <v>0</v>
      </c>
      <c r="AT39" s="155">
        <f>VLOOKUP($B39,'SIMULAÇÃO 11 e 12'!$B$2:$H$50,5,FALSE)</f>
        <v>0</v>
      </c>
      <c r="AU39" s="14"/>
      <c r="AV39" s="156">
        <f>VLOOKUP($B39,'SIMULAÇÃO 11 e 12'!$B$2:$H$50,6,FALSE)</f>
        <v>0</v>
      </c>
      <c r="AW39" s="154">
        <f>IF(AV39=0,0,IF(AV39="", 0,VLOOKUP(AV39,'Posição x Pontos'!$H$1:$I$47,2,FALSE)))</f>
        <v>0</v>
      </c>
      <c r="AX39" s="155">
        <f>VLOOKUP($B39,'SIMULAÇÃO 11 e 12'!$B$2:$H$50,7,FALSE)</f>
        <v>0</v>
      </c>
      <c r="AY39" s="14"/>
      <c r="AZ39" s="60">
        <f t="shared" ref="AZ39:BK39" si="62">LARGE(TrintaCinco,AZ$4)</f>
        <v>36</v>
      </c>
      <c r="BA39" s="60">
        <f t="shared" si="62"/>
        <v>36</v>
      </c>
      <c r="BB39" s="60">
        <f t="shared" si="62"/>
        <v>34</v>
      </c>
      <c r="BC39" s="60">
        <f t="shared" si="62"/>
        <v>34</v>
      </c>
      <c r="BD39" s="60">
        <f t="shared" si="62"/>
        <v>26</v>
      </c>
      <c r="BE39" s="60">
        <f t="shared" si="62"/>
        <v>24</v>
      </c>
      <c r="BF39" s="60">
        <f t="shared" si="62"/>
        <v>23</v>
      </c>
      <c r="BG39" s="60">
        <f t="shared" si="62"/>
        <v>12</v>
      </c>
      <c r="BH39" s="60">
        <f t="shared" si="62"/>
        <v>6</v>
      </c>
      <c r="BI39" s="60">
        <f t="shared" si="62"/>
        <v>0</v>
      </c>
      <c r="BJ39" s="60">
        <f t="shared" si="62"/>
        <v>0</v>
      </c>
      <c r="BK39" s="60">
        <f t="shared" si="62"/>
        <v>0</v>
      </c>
      <c r="BL39" s="60">
        <f t="shared" si="1"/>
        <v>231</v>
      </c>
      <c r="BM39" s="60">
        <f t="shared" ref="BM39:BM48" si="63">SUM(G39,K39,O39,S39,W39,AA39,AE39,AI39,AM39,AQ39,AU39,AY39)</f>
        <v>0</v>
      </c>
      <c r="BN39" s="60">
        <f t="shared" ref="BN39:BN48" si="64">SUMIF($AZ$3:$BK$3,"ok",AZ39:BK39)+BM39</f>
        <v>231</v>
      </c>
      <c r="BO39" s="60">
        <f t="shared" si="13"/>
        <v>0</v>
      </c>
      <c r="BP39" s="60">
        <f t="shared" si="14"/>
        <v>0</v>
      </c>
      <c r="BQ39" s="60">
        <f t="shared" si="51"/>
        <v>231</v>
      </c>
      <c r="BR39" s="98">
        <f t="shared" si="5"/>
        <v>231.00000000000003</v>
      </c>
      <c r="BS39" s="60">
        <f>SUM(TrintaCincoBonus)</f>
        <v>0</v>
      </c>
      <c r="BT39" s="64">
        <f t="shared" si="6"/>
        <v>231</v>
      </c>
      <c r="BU39" s="60">
        <f t="shared" si="42"/>
        <v>0</v>
      </c>
      <c r="BV39" s="393">
        <f t="shared" si="43"/>
        <v>0</v>
      </c>
      <c r="BW39" s="393">
        <f t="shared" si="9"/>
        <v>1000</v>
      </c>
      <c r="BX39" s="393">
        <f t="shared" si="10"/>
        <v>0</v>
      </c>
      <c r="BY39" s="363">
        <f t="shared" si="15"/>
        <v>0</v>
      </c>
      <c r="BZ39" s="363">
        <f t="shared" si="16"/>
        <v>1000</v>
      </c>
      <c r="CA39" s="363">
        <f t="shared" si="17"/>
        <v>0</v>
      </c>
      <c r="CB39" s="60">
        <f t="shared" si="59"/>
        <v>1000</v>
      </c>
      <c r="CC39" s="60">
        <f t="shared" si="11"/>
        <v>0</v>
      </c>
      <c r="CD39" s="396" t="b">
        <f t="shared" si="19"/>
        <v>1</v>
      </c>
      <c r="CE39" s="396" t="b">
        <f t="shared" si="20"/>
        <v>1</v>
      </c>
      <c r="CF39" s="396" t="b">
        <f t="shared" si="21"/>
        <v>1</v>
      </c>
      <c r="CG39" s="396" t="b">
        <f t="shared" si="22"/>
        <v>1</v>
      </c>
      <c r="CH39" s="48">
        <f>DCOUNTA(BD!$E$1:$I$1771,BD!$I$1,CRITERIOS!F111:G112)</f>
        <v>0</v>
      </c>
      <c r="CI39" s="48">
        <f>DCOUNTA(BD!$E$1:$I$1771,BD!$I$1,CRITERIOS!H111:I112)</f>
        <v>0</v>
      </c>
      <c r="CJ39" s="48">
        <f>DCOUNTA(BD!$E$1:$I$1771,BD!$I$1,CRITERIOS!J111:K112)</f>
        <v>0</v>
      </c>
      <c r="CK39" s="48">
        <f>DCOUNTA(BD!$E$1:$I$1771,BD!$I$1,CRITERIOS!L111:M112)</f>
        <v>0</v>
      </c>
      <c r="CL39" s="48">
        <f>DCOUNTA(BD!$E$1:$I$1771,BD!$I$1,CRITERIOS!N111:O112)</f>
        <v>0</v>
      </c>
      <c r="CM39" s="48">
        <f>DCOUNTA(BD!$E$1:$I$1771,BD!$I$1,CRITERIOS!P111:Q112)</f>
        <v>0</v>
      </c>
      <c r="CN39" s="48">
        <f>DCOUNTA(BD!$E$1:$I$1771,BD!$I$1,CRITERIOS!R111:S112)</f>
        <v>0</v>
      </c>
      <c r="CO39" s="48">
        <f>DCOUNTA(BD!$E$1:$I$1771,BD!$I$1,CRITERIOS!T111:U112)</f>
        <v>0</v>
      </c>
      <c r="CP39" s="48">
        <f>DCOUNTA(BD!$E$1:$I$1771,BD!$I$1,CRITERIOS!V111:W112)</f>
        <v>0</v>
      </c>
      <c r="CQ39" s="48">
        <f>DCOUNTA(BD!$E$1:$I$1771,BD!$I$1,CRITERIOS!X111:Y112)</f>
        <v>0</v>
      </c>
      <c r="CR39" s="48">
        <f>DCOUNTA(BD!$E$1:$I$1771,BD!$I$1,CRITERIOS!Z111:AA112)</f>
        <v>2</v>
      </c>
      <c r="CS39" s="48">
        <f>DCOUNTA(BD!$E$1:$I$1771,BD!$I$1,CRITERIOS!AB111:AC112)</f>
        <v>2</v>
      </c>
      <c r="CT39" s="48">
        <f>DCOUNTA(BD!$E$1:$I$1771,BD!$I$1,CRITERIOS!AD111:AE112)</f>
        <v>0</v>
      </c>
      <c r="CU39" s="48">
        <f>DCOUNTA(BD!$E$1:$I$1771,BD!$I$1,CRITERIOS!AF111:AG112)</f>
        <v>0</v>
      </c>
      <c r="CV39" s="48">
        <f>DCOUNTA(BD!$E$1:$I$1771,BD!$I$1,CRITERIOS!AH111:AI112)</f>
        <v>0</v>
      </c>
      <c r="CW39" s="48">
        <f>DCOUNTA(BD!$E$1:$I$1771,BD!$I$1,CRITERIOS!AJ111:AK112)</f>
        <v>1</v>
      </c>
      <c r="CX39" s="48">
        <f>DCOUNTA(BD!$E$1:$I$1771,BD!$I$1,CRITERIOS!AL111:AM112)</f>
        <v>1</v>
      </c>
      <c r="CY39" s="48">
        <f>DCOUNTA(BD!$E$1:$I$1771,BD!$I$1,CRITERIOS!AN111:AO112)</f>
        <v>1</v>
      </c>
      <c r="CZ39" s="48">
        <f>DCOUNTA(BD!$E$1:$I$1771,BD!$I$1,CRITERIOS!AP111:AQ112)</f>
        <v>0</v>
      </c>
      <c r="DA39" s="48">
        <f>DCOUNTA(BD!$E$1:$I$1771,BD!$I$1,CRITERIOS!AR111:AS112)</f>
        <v>0</v>
      </c>
      <c r="DB39" s="48">
        <f>DCOUNTA(BD!$E$1:$I$1771,BD!$I$1,CRITERIOS!AT111:AU112)</f>
        <v>0</v>
      </c>
      <c r="DC39" s="48">
        <f>DCOUNTA(BD!$E$1:$I$1771,BD!$I$1,CRITERIOS!AV111:AW112)</f>
        <v>0</v>
      </c>
      <c r="DD39" s="48">
        <f>DCOUNTA(BD!$E$1:$I$1771,BD!$I$1,CRITERIOS!AX111:AY112)</f>
        <v>0</v>
      </c>
      <c r="DE39" s="48">
        <f>DCOUNTA(BD!$E$1:$I$1771,BD!$I$1,CRITERIOS!AZ111:BA112)</f>
        <v>0</v>
      </c>
      <c r="DF39" s="48">
        <f>DCOUNTA(BD!$E$1:$I$1771,BD!$I$1,CRITERIOS!BB111:BC112)</f>
        <v>0</v>
      </c>
      <c r="DG39" s="48">
        <f>DCOUNTA(BD!$E$1:$I$1771,BD!$I$1,CRITERIOS!BD111:BE112)</f>
        <v>0</v>
      </c>
      <c r="DH39" s="48">
        <f>DCOUNTA(BD!$E$1:$I$1771,BD!$I$1,CRITERIOS!BF111:BG112)</f>
        <v>0</v>
      </c>
      <c r="DI39" s="48">
        <f>DCOUNTA(BD!$E$1:$I$1771,BD!$I$1,CRITERIOS!BH111:BI112)</f>
        <v>0</v>
      </c>
      <c r="DJ39" s="48">
        <f>DCOUNTA(BD!$E$1:$I$1771,BD!$I$1,CRITERIOS!BJ111:BK112)</f>
        <v>1</v>
      </c>
      <c r="DK39" s="48">
        <f>DCOUNTA(BD!$E$1:$I$1771,BD!$I$1,CRITERIOS!BL111:BM112)</f>
        <v>0</v>
      </c>
      <c r="DL39" s="48">
        <f>DCOUNTA(BD!$E$1:$I$1771,BD!$I$1,CRITERIOS!BN111:BO112)</f>
        <v>0</v>
      </c>
      <c r="DM39" s="48">
        <f>DCOUNTA(BD!$E$1:$I$1771,BD!$I$1,CRITERIOS!BP111:BQ112)</f>
        <v>0</v>
      </c>
      <c r="DN39" s="48">
        <f>DCOUNTA(BD!$E$1:$I$1771,BD!$I$1,CRITERIOS!BR111:BS112)</f>
        <v>0</v>
      </c>
      <c r="DO39" s="48">
        <f>DCOUNTA(BD!$E$1:$I$1771,BD!$I$1,CRITERIOS!BT111:BU112)</f>
        <v>0</v>
      </c>
      <c r="DP39" s="48">
        <f>DCOUNTA(BD!$E$1:$I$1771,BD!$I$1,CRITERIOS!BV111:BW112)</f>
        <v>1</v>
      </c>
      <c r="DQ39" s="48">
        <f>DCOUNTA(BD!$E$1:$I$1771,BD!$I$1,CRITERIOS!BX111:BY112)</f>
        <v>0</v>
      </c>
      <c r="DR39" s="48">
        <f>DCOUNTA(BD!$E$1:$I$1771,BD!$I$1,CRITERIOS!BZ111:CA112)</f>
        <v>0</v>
      </c>
      <c r="DS39" s="48">
        <f>DCOUNTA(BD!$E$1:$I$1771,BD!$I$1,CRITERIOS!CB111:CC112)</f>
        <v>0</v>
      </c>
      <c r="DT39" s="48">
        <f>DCOUNTA(BD!$E$1:$I$1771,BD!$I$1,CRITERIOS!CD111:CE112)</f>
        <v>0</v>
      </c>
      <c r="DU39" s="48">
        <f>DCOUNTA(BD!$E$1:$I$1771,BD!$I$1,CRITERIOS!CF111:CG112)</f>
        <v>0</v>
      </c>
      <c r="DV39" s="48">
        <f>DCOUNTA(BD!$E$1:$I$1771,BD!$I$1,CRITERIOS!CH111:CI112)</f>
        <v>0</v>
      </c>
      <c r="DW39" s="54"/>
      <c r="DX39" s="54"/>
      <c r="DY39" s="54"/>
      <c r="DZ39" s="54"/>
    </row>
    <row r="40" spans="1:130" ht="15.75" thickBot="1" x14ac:dyDescent="0.3">
      <c r="A40" s="52">
        <v>36</v>
      </c>
      <c r="B40" s="51" t="s">
        <v>305</v>
      </c>
      <c r="C40" s="286">
        <v>237</v>
      </c>
      <c r="D40" s="11">
        <v>17</v>
      </c>
      <c r="E40" s="157">
        <v>24</v>
      </c>
      <c r="F40" s="13"/>
      <c r="G40" s="14"/>
      <c r="H40" s="11">
        <v>25</v>
      </c>
      <c r="I40" s="157">
        <v>16</v>
      </c>
      <c r="J40" s="13"/>
      <c r="K40" s="14"/>
      <c r="L40" s="11">
        <v>10</v>
      </c>
      <c r="M40" s="157">
        <v>38</v>
      </c>
      <c r="N40" s="13"/>
      <c r="O40" s="14"/>
      <c r="P40" s="11">
        <v>24</v>
      </c>
      <c r="Q40" s="157">
        <v>17</v>
      </c>
      <c r="R40" s="13"/>
      <c r="S40" s="14"/>
      <c r="T40" s="11">
        <v>18</v>
      </c>
      <c r="U40" s="157">
        <v>23</v>
      </c>
      <c r="V40" s="13"/>
      <c r="W40" s="14"/>
      <c r="X40" s="11">
        <v>10</v>
      </c>
      <c r="Y40" s="157">
        <v>38</v>
      </c>
      <c r="Z40" s="13"/>
      <c r="AA40" s="14"/>
      <c r="AB40" s="11">
        <v>15</v>
      </c>
      <c r="AC40" s="157">
        <v>28</v>
      </c>
      <c r="AD40" s="13"/>
      <c r="AE40" s="14"/>
      <c r="AF40" s="11">
        <v>18</v>
      </c>
      <c r="AG40" s="157">
        <v>23</v>
      </c>
      <c r="AH40" s="13"/>
      <c r="AI40" s="14"/>
      <c r="AJ40" s="11">
        <v>14</v>
      </c>
      <c r="AK40" s="157">
        <v>30</v>
      </c>
      <c r="AL40" s="13"/>
      <c r="AM40" s="14"/>
      <c r="AN40" s="156">
        <f>VLOOKUP($B40,'SIMULAÇÃO 11 e 12'!$B$2:$H$50,2,FALSE)</f>
        <v>0</v>
      </c>
      <c r="AO40" s="154">
        <f>IF(AN40=0,0,IF(AN40="", 0,VLOOKUP(AN40,'Posição x Pontos'!$H$1:$I$47,2,FALSE)))</f>
        <v>0</v>
      </c>
      <c r="AP40" s="155">
        <f>VLOOKUP($B40,'SIMULAÇÃO 11 e 12'!$B$2:$H$50,3,FALSE)</f>
        <v>0</v>
      </c>
      <c r="AQ40" s="14"/>
      <c r="AR40" s="156">
        <f>VLOOKUP($B40,'SIMULAÇÃO 11 e 12'!$B$2:$H$50,4,FALSE)</f>
        <v>0</v>
      </c>
      <c r="AS40" s="154">
        <f>IF(AR40=0,0,IF(AR40="", 0,VLOOKUP(AR40,'Posição x Pontos'!$H$1:$I$47,2,FALSE)))</f>
        <v>0</v>
      </c>
      <c r="AT40" s="155">
        <f>VLOOKUP($B40,'SIMULAÇÃO 11 e 12'!$B$2:$H$50,5,FALSE)</f>
        <v>0</v>
      </c>
      <c r="AU40" s="14"/>
      <c r="AV40" s="156">
        <f>VLOOKUP($B40,'SIMULAÇÃO 11 e 12'!$B$2:$H$50,6,FALSE)</f>
        <v>0</v>
      </c>
      <c r="AW40" s="154">
        <f>IF(AV40=0,0,IF(AV40="", 0,VLOOKUP(AV40,'Posição x Pontos'!$H$1:$I$47,2,FALSE)))</f>
        <v>0</v>
      </c>
      <c r="AX40" s="155">
        <f>VLOOKUP($B40,'SIMULAÇÃO 11 e 12'!$B$2:$H$50,7,FALSE)</f>
        <v>0</v>
      </c>
      <c r="AY40" s="14"/>
      <c r="AZ40" s="60">
        <f t="shared" ref="AZ40:BK40" si="65">LARGE(TrintaSeis,AZ$4)</f>
        <v>38</v>
      </c>
      <c r="BA40" s="60">
        <f t="shared" si="65"/>
        <v>38</v>
      </c>
      <c r="BB40" s="60">
        <f t="shared" si="65"/>
        <v>30</v>
      </c>
      <c r="BC40" s="60">
        <f t="shared" si="65"/>
        <v>28</v>
      </c>
      <c r="BD40" s="60">
        <f t="shared" si="65"/>
        <v>24</v>
      </c>
      <c r="BE40" s="60">
        <f t="shared" si="65"/>
        <v>23</v>
      </c>
      <c r="BF40" s="60">
        <f t="shared" si="65"/>
        <v>23</v>
      </c>
      <c r="BG40" s="60">
        <f t="shared" si="65"/>
        <v>17</v>
      </c>
      <c r="BH40" s="60">
        <f t="shared" si="65"/>
        <v>16</v>
      </c>
      <c r="BI40" s="60">
        <f t="shared" si="65"/>
        <v>0</v>
      </c>
      <c r="BJ40" s="60">
        <f t="shared" si="65"/>
        <v>0</v>
      </c>
      <c r="BK40" s="60">
        <f t="shared" si="65"/>
        <v>0</v>
      </c>
      <c r="BL40" s="60">
        <f t="shared" si="1"/>
        <v>237</v>
      </c>
      <c r="BM40" s="60">
        <f t="shared" si="63"/>
        <v>0</v>
      </c>
      <c r="BN40" s="60">
        <f t="shared" si="64"/>
        <v>237</v>
      </c>
      <c r="BO40" s="60">
        <f t="shared" si="13"/>
        <v>0</v>
      </c>
      <c r="BP40" s="60">
        <f t="shared" si="14"/>
        <v>0</v>
      </c>
      <c r="BQ40" s="60">
        <f t="shared" si="51"/>
        <v>237</v>
      </c>
      <c r="BR40" s="98">
        <f t="shared" si="5"/>
        <v>237.0000000000002</v>
      </c>
      <c r="BS40" s="60">
        <f>SUM(TrintaSeisBonus)</f>
        <v>0</v>
      </c>
      <c r="BT40" s="64">
        <f t="shared" si="6"/>
        <v>237</v>
      </c>
      <c r="BU40" s="60">
        <f t="shared" si="42"/>
        <v>0</v>
      </c>
      <c r="BV40" s="393">
        <f t="shared" si="43"/>
        <v>0</v>
      </c>
      <c r="BW40" s="393">
        <f t="shared" si="9"/>
        <v>1000</v>
      </c>
      <c r="BX40" s="393">
        <f t="shared" si="10"/>
        <v>0</v>
      </c>
      <c r="BY40" s="363">
        <f t="shared" si="15"/>
        <v>0</v>
      </c>
      <c r="BZ40" s="363">
        <f t="shared" si="16"/>
        <v>1000</v>
      </c>
      <c r="CA40" s="363">
        <f t="shared" si="17"/>
        <v>0</v>
      </c>
      <c r="CB40" s="60">
        <f t="shared" si="59"/>
        <v>1000</v>
      </c>
      <c r="CC40" s="60">
        <f t="shared" si="11"/>
        <v>0</v>
      </c>
      <c r="CD40" s="396" t="b">
        <f t="shared" si="19"/>
        <v>1</v>
      </c>
      <c r="CE40" s="396" t="b">
        <f t="shared" si="20"/>
        <v>1</v>
      </c>
      <c r="CF40" s="396" t="b">
        <f t="shared" si="21"/>
        <v>1</v>
      </c>
      <c r="CG40" s="396" t="b">
        <f t="shared" si="22"/>
        <v>1</v>
      </c>
      <c r="CH40" s="48">
        <f>DCOUNTA(BD!$E$1:$I$1771,BD!$I$1,CRITERIOS!F113:G114)</f>
        <v>0</v>
      </c>
      <c r="CI40" s="48">
        <f>DCOUNTA(BD!$E$1:$I$1771,BD!$I$1,CRITERIOS!H113:I114)</f>
        <v>0</v>
      </c>
      <c r="CJ40" s="48">
        <f>DCOUNTA(BD!$E$1:$I$1771,BD!$I$1,CRITERIOS!J113:K114)</f>
        <v>0</v>
      </c>
      <c r="CK40" s="48">
        <f>DCOUNTA(BD!$E$1:$I$1771,BD!$I$1,CRITERIOS!L113:M114)</f>
        <v>0</v>
      </c>
      <c r="CL40" s="48">
        <f>DCOUNTA(BD!$E$1:$I$1771,BD!$I$1,CRITERIOS!N113:O114)</f>
        <v>0</v>
      </c>
      <c r="CM40" s="48">
        <f>DCOUNTA(BD!$E$1:$I$1771,BD!$I$1,CRITERIOS!P113:Q114)</f>
        <v>0</v>
      </c>
      <c r="CN40" s="48">
        <f>DCOUNTA(BD!$E$1:$I$1771,BD!$I$1,CRITERIOS!R113:S114)</f>
        <v>0</v>
      </c>
      <c r="CO40" s="48">
        <f>DCOUNTA(BD!$E$1:$I$1771,BD!$I$1,CRITERIOS!T113:U114)</f>
        <v>0</v>
      </c>
      <c r="CP40" s="48">
        <f>DCOUNTA(BD!$E$1:$I$1771,BD!$I$1,CRITERIOS!V113:W114)</f>
        <v>0</v>
      </c>
      <c r="CQ40" s="48">
        <f>DCOUNTA(BD!$E$1:$I$1771,BD!$I$1,CRITERIOS!X113:Y114)</f>
        <v>2</v>
      </c>
      <c r="CR40" s="48">
        <f>DCOUNTA(BD!$E$1:$I$1771,BD!$I$1,CRITERIOS!Z113:AA114)</f>
        <v>0</v>
      </c>
      <c r="CS40" s="48">
        <f>DCOUNTA(BD!$E$1:$I$1771,BD!$I$1,CRITERIOS!AB113:AC114)</f>
        <v>0</v>
      </c>
      <c r="CT40" s="48">
        <f>DCOUNTA(BD!$E$1:$I$1771,BD!$I$1,CRITERIOS!AD113:AE114)</f>
        <v>0</v>
      </c>
      <c r="CU40" s="48">
        <f>DCOUNTA(BD!$E$1:$I$1771,BD!$I$1,CRITERIOS!AF113:AG114)</f>
        <v>1</v>
      </c>
      <c r="CV40" s="48">
        <f>DCOUNTA(BD!$E$1:$I$1771,BD!$I$1,CRITERIOS!AH113:AI114)</f>
        <v>1</v>
      </c>
      <c r="CW40" s="48">
        <f>DCOUNTA(BD!$E$1:$I$1771,BD!$I$1,CRITERIOS!AJ113:AK114)</f>
        <v>0</v>
      </c>
      <c r="CX40" s="48">
        <f>DCOUNTA(BD!$E$1:$I$1771,BD!$I$1,CRITERIOS!AL113:AM114)</f>
        <v>1</v>
      </c>
      <c r="CY40" s="48">
        <f>DCOUNTA(BD!$E$1:$I$1771,BD!$I$1,CRITERIOS!AN113:AO114)</f>
        <v>2</v>
      </c>
      <c r="CZ40" s="48">
        <f>DCOUNTA(BD!$E$1:$I$1771,BD!$I$1,CRITERIOS!AP113:AQ114)</f>
        <v>0</v>
      </c>
      <c r="DA40" s="48">
        <f>DCOUNTA(BD!$E$1:$I$1771,BD!$I$1,CRITERIOS!AR113:AS114)</f>
        <v>0</v>
      </c>
      <c r="DB40" s="48">
        <f>DCOUNTA(BD!$E$1:$I$1771,BD!$I$1,CRITERIOS!AT113:AU114)</f>
        <v>0</v>
      </c>
      <c r="DC40" s="48">
        <f>DCOUNTA(BD!$E$1:$I$1771,BD!$I$1,CRITERIOS!AV113:AW114)</f>
        <v>0</v>
      </c>
      <c r="DD40" s="48">
        <f>DCOUNTA(BD!$E$1:$I$1771,BD!$I$1,CRITERIOS!AX113:AY114)</f>
        <v>0</v>
      </c>
      <c r="DE40" s="48">
        <f>DCOUNTA(BD!$E$1:$I$1771,BD!$I$1,CRITERIOS!AZ113:BA114)</f>
        <v>1</v>
      </c>
      <c r="DF40" s="48">
        <f>DCOUNTA(BD!$E$1:$I$1771,BD!$I$1,CRITERIOS!BB113:BC114)</f>
        <v>1</v>
      </c>
      <c r="DG40" s="48">
        <f>DCOUNTA(BD!$E$1:$I$1771,BD!$I$1,CRITERIOS!BD113:BE114)</f>
        <v>0</v>
      </c>
      <c r="DH40" s="48">
        <f>DCOUNTA(BD!$E$1:$I$1771,BD!$I$1,CRITERIOS!BF113:BG114)</f>
        <v>0</v>
      </c>
      <c r="DI40" s="48">
        <f>DCOUNTA(BD!$E$1:$I$1771,BD!$I$1,CRITERIOS!BH113:BI114)</f>
        <v>0</v>
      </c>
      <c r="DJ40" s="48">
        <f>DCOUNTA(BD!$E$1:$I$1771,BD!$I$1,CRITERIOS!BJ113:BK114)</f>
        <v>0</v>
      </c>
      <c r="DK40" s="48">
        <f>DCOUNTA(BD!$E$1:$I$1771,BD!$I$1,CRITERIOS!BL113:BM114)</f>
        <v>0</v>
      </c>
      <c r="DL40" s="48">
        <f>DCOUNTA(BD!$E$1:$I$1771,BD!$I$1,CRITERIOS!BN113:BO114)</f>
        <v>0</v>
      </c>
      <c r="DM40" s="48">
        <f>DCOUNTA(BD!$E$1:$I$1771,BD!$I$1,CRITERIOS!BP113:BQ114)</f>
        <v>0</v>
      </c>
      <c r="DN40" s="48">
        <f>DCOUNTA(BD!$E$1:$I$1771,BD!$I$1,CRITERIOS!BR113:BS114)</f>
        <v>0</v>
      </c>
      <c r="DO40" s="48">
        <f>DCOUNTA(BD!$E$1:$I$1771,BD!$I$1,CRITERIOS!BT113:BU114)</f>
        <v>0</v>
      </c>
      <c r="DP40" s="48">
        <f>DCOUNTA(BD!$E$1:$I$1771,BD!$I$1,CRITERIOS!BV113:BW114)</f>
        <v>0</v>
      </c>
      <c r="DQ40" s="48">
        <f>DCOUNTA(BD!$E$1:$I$1771,BD!$I$1,CRITERIOS!BX113:BY114)</f>
        <v>0</v>
      </c>
      <c r="DR40" s="48">
        <f>DCOUNTA(BD!$E$1:$I$1771,BD!$I$1,CRITERIOS!BZ113:CA114)</f>
        <v>0</v>
      </c>
      <c r="DS40" s="48">
        <f>DCOUNTA(BD!$E$1:$I$1771,BD!$I$1,CRITERIOS!CB113:CC114)</f>
        <v>0</v>
      </c>
      <c r="DT40" s="48">
        <f>DCOUNTA(BD!$E$1:$I$1771,BD!$I$1,CRITERIOS!CD113:CE114)</f>
        <v>0</v>
      </c>
      <c r="DU40" s="48">
        <f>DCOUNTA(BD!$E$1:$I$1771,BD!$I$1,CRITERIOS!CF113:CG114)</f>
        <v>0</v>
      </c>
      <c r="DV40" s="48">
        <f>DCOUNTA(BD!$E$1:$I$1771,BD!$I$1,CRITERIOS!CH113:CI114)</f>
        <v>0</v>
      </c>
      <c r="DW40" s="54"/>
      <c r="DX40" s="54"/>
      <c r="DY40" s="54"/>
      <c r="DZ40" s="54"/>
    </row>
    <row r="41" spans="1:130" ht="15.75" thickBot="1" x14ac:dyDescent="0.3">
      <c r="A41" s="52">
        <v>37</v>
      </c>
      <c r="B41" s="51" t="s">
        <v>306</v>
      </c>
      <c r="C41" s="285">
        <v>0</v>
      </c>
      <c r="D41" s="11"/>
      <c r="E41" s="157">
        <v>0</v>
      </c>
      <c r="F41" s="13"/>
      <c r="G41" s="14"/>
      <c r="H41" s="11"/>
      <c r="I41" s="157">
        <v>0</v>
      </c>
      <c r="J41" s="13"/>
      <c r="K41" s="14"/>
      <c r="L41" s="11"/>
      <c r="M41" s="157">
        <v>0</v>
      </c>
      <c r="N41" s="13"/>
      <c r="O41" s="14"/>
      <c r="P41" s="11"/>
      <c r="Q41" s="157">
        <v>0</v>
      </c>
      <c r="R41" s="13"/>
      <c r="S41" s="14">
        <v>-10</v>
      </c>
      <c r="T41" s="11"/>
      <c r="U41" s="157">
        <v>0</v>
      </c>
      <c r="V41" s="13"/>
      <c r="W41" s="14"/>
      <c r="X41" s="11"/>
      <c r="Y41" s="157">
        <v>0</v>
      </c>
      <c r="Z41" s="13"/>
      <c r="AA41" s="14"/>
      <c r="AB41" s="11"/>
      <c r="AC41" s="157">
        <v>0</v>
      </c>
      <c r="AD41" s="13"/>
      <c r="AE41" s="14"/>
      <c r="AF41" s="11"/>
      <c r="AG41" s="157">
        <v>0</v>
      </c>
      <c r="AH41" s="13"/>
      <c r="AI41" s="14"/>
      <c r="AJ41" s="11"/>
      <c r="AK41" s="157">
        <v>0</v>
      </c>
      <c r="AL41" s="13"/>
      <c r="AM41" s="14"/>
      <c r="AN41" s="156">
        <f>VLOOKUP($B41,'SIMULAÇÃO 11 e 12'!$B$2:$H$50,2,FALSE)</f>
        <v>0</v>
      </c>
      <c r="AO41" s="154">
        <f>IF(AN41=0,0,IF(AN41="", 0,VLOOKUP(AN41,'Posição x Pontos'!$H$1:$I$47,2,FALSE)))</f>
        <v>0</v>
      </c>
      <c r="AP41" s="155">
        <f>VLOOKUP($B41,'SIMULAÇÃO 11 e 12'!$B$2:$H$50,3,FALSE)</f>
        <v>0</v>
      </c>
      <c r="AQ41" s="14"/>
      <c r="AR41" s="156">
        <f>VLOOKUP($B41,'SIMULAÇÃO 11 e 12'!$B$2:$H$50,4,FALSE)</f>
        <v>0</v>
      </c>
      <c r="AS41" s="154">
        <f>IF(AR41=0,0,IF(AR41="", 0,VLOOKUP(AR41,'Posição x Pontos'!$H$1:$I$47,2,FALSE)))</f>
        <v>0</v>
      </c>
      <c r="AT41" s="155">
        <f>VLOOKUP($B41,'SIMULAÇÃO 11 e 12'!$B$2:$H$50,5,FALSE)</f>
        <v>0</v>
      </c>
      <c r="AU41" s="14"/>
      <c r="AV41" s="156">
        <f>VLOOKUP($B41,'SIMULAÇÃO 11 e 12'!$B$2:$H$50,6,FALSE)</f>
        <v>0</v>
      </c>
      <c r="AW41" s="154">
        <f>IF(AV41=0,0,IF(AV41="", 0,VLOOKUP(AV41,'Posição x Pontos'!$H$1:$I$47,2,FALSE)))</f>
        <v>0</v>
      </c>
      <c r="AX41" s="155">
        <f>VLOOKUP($B41,'SIMULAÇÃO 11 e 12'!$B$2:$H$50,7,FALSE)</f>
        <v>0</v>
      </c>
      <c r="AY41" s="14"/>
      <c r="AZ41" s="60">
        <f t="shared" ref="AZ41:BK41" si="66">LARGE(TrintaSete,AZ$4)</f>
        <v>0</v>
      </c>
      <c r="BA41" s="60">
        <f t="shared" si="66"/>
        <v>0</v>
      </c>
      <c r="BB41" s="60">
        <f t="shared" si="66"/>
        <v>0</v>
      </c>
      <c r="BC41" s="60">
        <f t="shared" si="66"/>
        <v>0</v>
      </c>
      <c r="BD41" s="60">
        <f t="shared" si="66"/>
        <v>0</v>
      </c>
      <c r="BE41" s="60">
        <f t="shared" si="66"/>
        <v>0</v>
      </c>
      <c r="BF41" s="60">
        <f t="shared" si="66"/>
        <v>0</v>
      </c>
      <c r="BG41" s="60">
        <f t="shared" si="66"/>
        <v>0</v>
      </c>
      <c r="BH41" s="60">
        <f t="shared" si="66"/>
        <v>0</v>
      </c>
      <c r="BI41" s="60">
        <f t="shared" si="66"/>
        <v>0</v>
      </c>
      <c r="BJ41" s="60">
        <f t="shared" si="66"/>
        <v>0</v>
      </c>
      <c r="BK41" s="60">
        <f t="shared" si="66"/>
        <v>0</v>
      </c>
      <c r="BL41" s="60">
        <f t="shared" si="1"/>
        <v>0</v>
      </c>
      <c r="BM41" s="60">
        <f t="shared" si="63"/>
        <v>-10</v>
      </c>
      <c r="BN41" s="60">
        <f t="shared" si="64"/>
        <v>-10</v>
      </c>
      <c r="BO41" s="60">
        <f t="shared" si="13"/>
        <v>0</v>
      </c>
      <c r="BP41" s="60">
        <f t="shared" si="14"/>
        <v>0</v>
      </c>
      <c r="BQ41" s="60">
        <f t="shared" si="51"/>
        <v>-10</v>
      </c>
      <c r="BR41" s="98">
        <f t="shared" si="5"/>
        <v>-10</v>
      </c>
      <c r="BS41" s="60">
        <f>SUM(TrintaSeteBonus)</f>
        <v>0</v>
      </c>
      <c r="BT41" s="64">
        <f t="shared" si="6"/>
        <v>0</v>
      </c>
      <c r="BU41" s="60">
        <f t="shared" si="42"/>
        <v>0</v>
      </c>
      <c r="BV41" s="393">
        <f t="shared" si="43"/>
        <v>0</v>
      </c>
      <c r="BW41" s="393">
        <f t="shared" si="9"/>
        <v>1000</v>
      </c>
      <c r="BX41" s="393">
        <f t="shared" si="10"/>
        <v>0</v>
      </c>
      <c r="BY41" s="363">
        <f t="shared" si="15"/>
        <v>0</v>
      </c>
      <c r="BZ41" s="363">
        <f t="shared" si="16"/>
        <v>1000</v>
      </c>
      <c r="CA41" s="363">
        <f t="shared" si="17"/>
        <v>0</v>
      </c>
      <c r="CB41" s="60">
        <f t="shared" si="59"/>
        <v>1000</v>
      </c>
      <c r="CC41" s="60">
        <f t="shared" si="11"/>
        <v>0</v>
      </c>
      <c r="CD41" s="396" t="b">
        <f t="shared" si="19"/>
        <v>1</v>
      </c>
      <c r="CE41" s="396" t="b">
        <f t="shared" si="20"/>
        <v>1</v>
      </c>
      <c r="CF41" s="396" t="b">
        <f t="shared" si="21"/>
        <v>1</v>
      </c>
      <c r="CG41" s="396" t="b">
        <f t="shared" si="22"/>
        <v>1</v>
      </c>
      <c r="CH41" s="48">
        <f>DCOUNTA(BD!$E$1:$I$1771,BD!$I$1,CRITERIOS!F115:G116)</f>
        <v>0</v>
      </c>
      <c r="CI41" s="48">
        <f>DCOUNTA(BD!$E$1:$I$1771,BD!$I$1,CRITERIOS!H115:I116)</f>
        <v>0</v>
      </c>
      <c r="CJ41" s="48">
        <f>DCOUNTA(BD!$E$1:$I$1771,BD!$I$1,CRITERIOS!J115:K116)</f>
        <v>0</v>
      </c>
      <c r="CK41" s="48">
        <f>DCOUNTA(BD!$E$1:$I$1771,BD!$I$1,CRITERIOS!L115:M116)</f>
        <v>0</v>
      </c>
      <c r="CL41" s="48">
        <f>DCOUNTA(BD!$E$1:$I$1771,BD!$I$1,CRITERIOS!N115:O116)</f>
        <v>0</v>
      </c>
      <c r="CM41" s="48">
        <f>DCOUNTA(BD!$E$1:$I$1771,BD!$I$1,CRITERIOS!P115:Q116)</f>
        <v>0</v>
      </c>
      <c r="CN41" s="48">
        <f>DCOUNTA(BD!$E$1:$I$1771,BD!$I$1,CRITERIOS!R115:S116)</f>
        <v>0</v>
      </c>
      <c r="CO41" s="48">
        <f>DCOUNTA(BD!$E$1:$I$1771,BD!$I$1,CRITERIOS!T115:U116)</f>
        <v>0</v>
      </c>
      <c r="CP41" s="48">
        <f>DCOUNTA(BD!$E$1:$I$1771,BD!$I$1,CRITERIOS!V115:W116)</f>
        <v>0</v>
      </c>
      <c r="CQ41" s="48">
        <f>DCOUNTA(BD!$E$1:$I$1771,BD!$I$1,CRITERIOS!X115:Y116)</f>
        <v>0</v>
      </c>
      <c r="CR41" s="48">
        <f>DCOUNTA(BD!$E$1:$I$1771,BD!$I$1,CRITERIOS!Z115:AA116)</f>
        <v>0</v>
      </c>
      <c r="CS41" s="48">
        <f>DCOUNTA(BD!$E$1:$I$1771,BD!$I$1,CRITERIOS!AB115:AC116)</f>
        <v>0</v>
      </c>
      <c r="CT41" s="48">
        <f>DCOUNTA(BD!$E$1:$I$1771,BD!$I$1,CRITERIOS!AD115:AE116)</f>
        <v>0</v>
      </c>
      <c r="CU41" s="48">
        <f>DCOUNTA(BD!$E$1:$I$1771,BD!$I$1,CRITERIOS!AF115:AG116)</f>
        <v>0</v>
      </c>
      <c r="CV41" s="48">
        <f>DCOUNTA(BD!$E$1:$I$1771,BD!$I$1,CRITERIOS!AH115:AI116)</f>
        <v>0</v>
      </c>
      <c r="CW41" s="48">
        <f>DCOUNTA(BD!$E$1:$I$1771,BD!$I$1,CRITERIOS!AJ115:AK116)</f>
        <v>0</v>
      </c>
      <c r="CX41" s="48">
        <f>DCOUNTA(BD!$E$1:$I$1771,BD!$I$1,CRITERIOS!AL115:AM116)</f>
        <v>0</v>
      </c>
      <c r="CY41" s="48">
        <f>DCOUNTA(BD!$E$1:$I$1771,BD!$I$1,CRITERIOS!AN115:AO116)</f>
        <v>0</v>
      </c>
      <c r="CZ41" s="48">
        <f>DCOUNTA(BD!$E$1:$I$1771,BD!$I$1,CRITERIOS!AP115:AQ116)</f>
        <v>0</v>
      </c>
      <c r="DA41" s="48">
        <f>DCOUNTA(BD!$E$1:$I$1771,BD!$I$1,CRITERIOS!AR115:AS116)</f>
        <v>0</v>
      </c>
      <c r="DB41" s="48">
        <f>DCOUNTA(BD!$E$1:$I$1771,BD!$I$1,CRITERIOS!AT115:AU116)</f>
        <v>0</v>
      </c>
      <c r="DC41" s="48">
        <f>DCOUNTA(BD!$E$1:$I$1771,BD!$I$1,CRITERIOS!AV115:AW116)</f>
        <v>0</v>
      </c>
      <c r="DD41" s="48">
        <f>DCOUNTA(BD!$E$1:$I$1771,BD!$I$1,CRITERIOS!AX115:AY116)</f>
        <v>0</v>
      </c>
      <c r="DE41" s="48">
        <f>DCOUNTA(BD!$E$1:$I$1771,BD!$I$1,CRITERIOS!AZ115:BA116)</f>
        <v>0</v>
      </c>
      <c r="DF41" s="48">
        <f>DCOUNTA(BD!$E$1:$I$1771,BD!$I$1,CRITERIOS!BB115:BC116)</f>
        <v>0</v>
      </c>
      <c r="DG41" s="48">
        <f>DCOUNTA(BD!$E$1:$I$1771,BD!$I$1,CRITERIOS!BD115:BE116)</f>
        <v>0</v>
      </c>
      <c r="DH41" s="48">
        <f>DCOUNTA(BD!$E$1:$I$1771,BD!$I$1,CRITERIOS!BF115:BG116)</f>
        <v>0</v>
      </c>
      <c r="DI41" s="48">
        <f>DCOUNTA(BD!$E$1:$I$1771,BD!$I$1,CRITERIOS!BH115:BI116)</f>
        <v>0</v>
      </c>
      <c r="DJ41" s="48">
        <f>DCOUNTA(BD!$E$1:$I$1771,BD!$I$1,CRITERIOS!BJ115:BK116)</f>
        <v>0</v>
      </c>
      <c r="DK41" s="48">
        <f>DCOUNTA(BD!$E$1:$I$1771,BD!$I$1,CRITERIOS!BL115:BM116)</f>
        <v>0</v>
      </c>
      <c r="DL41" s="48">
        <f>DCOUNTA(BD!$E$1:$I$1771,BD!$I$1,CRITERIOS!BN115:BO116)</f>
        <v>0</v>
      </c>
      <c r="DM41" s="48">
        <f>DCOUNTA(BD!$E$1:$I$1771,BD!$I$1,CRITERIOS!BP115:BQ116)</f>
        <v>0</v>
      </c>
      <c r="DN41" s="48">
        <f>DCOUNTA(BD!$E$1:$I$1771,BD!$I$1,CRITERIOS!BR115:BS116)</f>
        <v>0</v>
      </c>
      <c r="DO41" s="48">
        <f>DCOUNTA(BD!$E$1:$I$1771,BD!$I$1,CRITERIOS!BT115:BU116)</f>
        <v>0</v>
      </c>
      <c r="DP41" s="48">
        <f>DCOUNTA(BD!$E$1:$I$1771,BD!$I$1,CRITERIOS!BV115:BW116)</f>
        <v>0</v>
      </c>
      <c r="DQ41" s="48">
        <f>DCOUNTA(BD!$E$1:$I$1771,BD!$I$1,CRITERIOS!BX115:BY116)</f>
        <v>0</v>
      </c>
      <c r="DR41" s="48">
        <f>DCOUNTA(BD!$E$1:$I$1771,BD!$I$1,CRITERIOS!BZ115:CA116)</f>
        <v>0</v>
      </c>
      <c r="DS41" s="48">
        <f>DCOUNTA(BD!$E$1:$I$1771,BD!$I$1,CRITERIOS!CB115:CC116)</f>
        <v>0</v>
      </c>
      <c r="DT41" s="48">
        <f>DCOUNTA(BD!$E$1:$I$1771,BD!$I$1,CRITERIOS!CD115:CE116)</f>
        <v>0</v>
      </c>
      <c r="DU41" s="48">
        <f>DCOUNTA(BD!$E$1:$I$1771,BD!$I$1,CRITERIOS!CF115:CG116)</f>
        <v>0</v>
      </c>
      <c r="DV41" s="48">
        <f>DCOUNTA(BD!$E$1:$I$1771,BD!$I$1,CRITERIOS!CH115:CI116)</f>
        <v>0</v>
      </c>
      <c r="DW41" s="54"/>
      <c r="DX41" s="54"/>
      <c r="DY41" s="54"/>
      <c r="DZ41" s="54"/>
    </row>
    <row r="42" spans="1:130" ht="15.75" thickBot="1" x14ac:dyDescent="0.3">
      <c r="A42" s="52">
        <v>38</v>
      </c>
      <c r="B42" s="51" t="s">
        <v>307</v>
      </c>
      <c r="C42" s="285">
        <v>0</v>
      </c>
      <c r="D42" s="11"/>
      <c r="E42" s="157">
        <v>0</v>
      </c>
      <c r="F42" s="13"/>
      <c r="G42" s="14"/>
      <c r="H42" s="11"/>
      <c r="I42" s="157">
        <v>0</v>
      </c>
      <c r="J42" s="13"/>
      <c r="K42" s="14"/>
      <c r="L42" s="11"/>
      <c r="M42" s="157">
        <v>0</v>
      </c>
      <c r="N42" s="13"/>
      <c r="O42" s="14">
        <v>-10</v>
      </c>
      <c r="P42" s="11"/>
      <c r="Q42" s="157">
        <v>0</v>
      </c>
      <c r="R42" s="13"/>
      <c r="S42" s="14"/>
      <c r="T42" s="11"/>
      <c r="U42" s="157">
        <v>0</v>
      </c>
      <c r="V42" s="13"/>
      <c r="W42" s="14"/>
      <c r="X42" s="11"/>
      <c r="Y42" s="157">
        <v>0</v>
      </c>
      <c r="Z42" s="13"/>
      <c r="AA42" s="14">
        <v>-10</v>
      </c>
      <c r="AB42" s="11"/>
      <c r="AC42" s="157">
        <v>0</v>
      </c>
      <c r="AD42" s="13"/>
      <c r="AE42" s="14">
        <v>-10</v>
      </c>
      <c r="AF42" s="11"/>
      <c r="AG42" s="157">
        <v>0</v>
      </c>
      <c r="AH42" s="13"/>
      <c r="AI42" s="14">
        <v>-10</v>
      </c>
      <c r="AJ42" s="11"/>
      <c r="AK42" s="157">
        <v>0</v>
      </c>
      <c r="AL42" s="13"/>
      <c r="AM42" s="14">
        <v>-10</v>
      </c>
      <c r="AN42" s="156">
        <f>VLOOKUP($B42,'SIMULAÇÃO 11 e 12'!$B$2:$H$50,2,FALSE)</f>
        <v>0</v>
      </c>
      <c r="AO42" s="154">
        <f>IF(AN42=0,0,IF(AN42="", 0,VLOOKUP(AN42,'Posição x Pontos'!$H$1:$I$47,2,FALSE)))</f>
        <v>0</v>
      </c>
      <c r="AP42" s="155">
        <f>VLOOKUP($B42,'SIMULAÇÃO 11 e 12'!$B$2:$H$50,3,FALSE)</f>
        <v>0</v>
      </c>
      <c r="AQ42" s="14"/>
      <c r="AR42" s="156">
        <f>VLOOKUP($B42,'SIMULAÇÃO 11 e 12'!$B$2:$H$50,4,FALSE)</f>
        <v>0</v>
      </c>
      <c r="AS42" s="154">
        <f>IF(AR42=0,0,IF(AR42="", 0,VLOOKUP(AR42,'Posição x Pontos'!$H$1:$I$47,2,FALSE)))</f>
        <v>0</v>
      </c>
      <c r="AT42" s="155">
        <f>VLOOKUP($B42,'SIMULAÇÃO 11 e 12'!$B$2:$H$50,5,FALSE)</f>
        <v>0</v>
      </c>
      <c r="AU42" s="14"/>
      <c r="AV42" s="156">
        <f>VLOOKUP($B42,'SIMULAÇÃO 11 e 12'!$B$2:$H$50,6,FALSE)</f>
        <v>0</v>
      </c>
      <c r="AW42" s="154">
        <f>IF(AV42=0,0,IF(AV42="", 0,VLOOKUP(AV42,'Posição x Pontos'!$H$1:$I$47,2,FALSE)))</f>
        <v>0</v>
      </c>
      <c r="AX42" s="155">
        <f>VLOOKUP($B42,'SIMULAÇÃO 11 e 12'!$B$2:$H$50,7,FALSE)</f>
        <v>0</v>
      </c>
      <c r="AY42" s="14"/>
      <c r="AZ42" s="60">
        <f t="shared" ref="AZ42:BK42" si="67">LARGE(TrintaOito,AZ$4)</f>
        <v>0</v>
      </c>
      <c r="BA42" s="60">
        <f t="shared" si="67"/>
        <v>0</v>
      </c>
      <c r="BB42" s="60">
        <f t="shared" si="67"/>
        <v>0</v>
      </c>
      <c r="BC42" s="60">
        <f t="shared" si="67"/>
        <v>0</v>
      </c>
      <c r="BD42" s="60">
        <f t="shared" si="67"/>
        <v>0</v>
      </c>
      <c r="BE42" s="60">
        <f t="shared" si="67"/>
        <v>0</v>
      </c>
      <c r="BF42" s="60">
        <f t="shared" si="67"/>
        <v>0</v>
      </c>
      <c r="BG42" s="60">
        <f t="shared" si="67"/>
        <v>0</v>
      </c>
      <c r="BH42" s="60">
        <f t="shared" si="67"/>
        <v>0</v>
      </c>
      <c r="BI42" s="60">
        <f t="shared" si="67"/>
        <v>0</v>
      </c>
      <c r="BJ42" s="60">
        <f t="shared" si="67"/>
        <v>0</v>
      </c>
      <c r="BK42" s="60">
        <f t="shared" si="67"/>
        <v>0</v>
      </c>
      <c r="BL42" s="60">
        <f t="shared" si="1"/>
        <v>0</v>
      </c>
      <c r="BM42" s="60">
        <f t="shared" si="63"/>
        <v>-50</v>
      </c>
      <c r="BN42" s="60">
        <f t="shared" si="64"/>
        <v>-50</v>
      </c>
      <c r="BO42" s="60">
        <f t="shared" si="13"/>
        <v>0</v>
      </c>
      <c r="BP42" s="60">
        <f t="shared" si="14"/>
        <v>0</v>
      </c>
      <c r="BQ42" s="60">
        <f t="shared" si="51"/>
        <v>-50</v>
      </c>
      <c r="BR42" s="98">
        <f t="shared" si="5"/>
        <v>-50</v>
      </c>
      <c r="BS42" s="60">
        <f>SUM(TrintaOitoBonus)</f>
        <v>0</v>
      </c>
      <c r="BT42" s="64">
        <f t="shared" si="6"/>
        <v>0</v>
      </c>
      <c r="BU42" s="60">
        <f t="shared" si="42"/>
        <v>0</v>
      </c>
      <c r="BV42" s="393">
        <f t="shared" si="43"/>
        <v>0</v>
      </c>
      <c r="BW42" s="393">
        <f t="shared" si="9"/>
        <v>1000</v>
      </c>
      <c r="BX42" s="393">
        <f t="shared" si="10"/>
        <v>0</v>
      </c>
      <c r="BY42" s="363">
        <f t="shared" si="15"/>
        <v>0</v>
      </c>
      <c r="BZ42" s="363">
        <f t="shared" si="16"/>
        <v>1000</v>
      </c>
      <c r="CA42" s="363">
        <f t="shared" si="17"/>
        <v>0</v>
      </c>
      <c r="CB42" s="60">
        <f t="shared" si="59"/>
        <v>1000</v>
      </c>
      <c r="CC42" s="60">
        <f t="shared" si="11"/>
        <v>0</v>
      </c>
      <c r="CD42" s="396" t="b">
        <f t="shared" si="19"/>
        <v>1</v>
      </c>
      <c r="CE42" s="396" t="b">
        <f t="shared" si="20"/>
        <v>1</v>
      </c>
      <c r="CF42" s="396" t="b">
        <f t="shared" si="21"/>
        <v>1</v>
      </c>
      <c r="CG42" s="396" t="b">
        <f t="shared" si="22"/>
        <v>1</v>
      </c>
      <c r="CH42" s="48">
        <f>DCOUNTA(BD!$E$1:$I$1771,BD!$I$1,CRITERIOS!F117:G118)</f>
        <v>0</v>
      </c>
      <c r="CI42" s="48">
        <f>DCOUNTA(BD!$E$1:$I$1771,BD!$I$1,CRITERIOS!H117:I118)</f>
        <v>0</v>
      </c>
      <c r="CJ42" s="48">
        <f>DCOUNTA(BD!$E$1:$I$1771,BD!$I$1,CRITERIOS!J117:K118)</f>
        <v>0</v>
      </c>
      <c r="CK42" s="48">
        <f>DCOUNTA(BD!$E$1:$I$1771,BD!$I$1,CRITERIOS!L117:M118)</f>
        <v>0</v>
      </c>
      <c r="CL42" s="48">
        <f>DCOUNTA(BD!$E$1:$I$1771,BD!$I$1,CRITERIOS!N117:O118)</f>
        <v>0</v>
      </c>
      <c r="CM42" s="48">
        <f>DCOUNTA(BD!$E$1:$I$1771,BD!$I$1,CRITERIOS!P117:Q118)</f>
        <v>0</v>
      </c>
      <c r="CN42" s="48">
        <f>DCOUNTA(BD!$E$1:$I$1771,BD!$I$1,CRITERIOS!R117:S118)</f>
        <v>0</v>
      </c>
      <c r="CO42" s="48">
        <f>DCOUNTA(BD!$E$1:$I$1771,BD!$I$1,CRITERIOS!T117:U118)</f>
        <v>0</v>
      </c>
      <c r="CP42" s="48">
        <f>DCOUNTA(BD!$E$1:$I$1771,BD!$I$1,CRITERIOS!V117:W118)</f>
        <v>0</v>
      </c>
      <c r="CQ42" s="48">
        <f>DCOUNTA(BD!$E$1:$I$1771,BD!$I$1,CRITERIOS!X117:Y118)</f>
        <v>0</v>
      </c>
      <c r="CR42" s="48">
        <f>DCOUNTA(BD!$E$1:$I$1771,BD!$I$1,CRITERIOS!Z117:AA118)</f>
        <v>0</v>
      </c>
      <c r="CS42" s="48">
        <f>DCOUNTA(BD!$E$1:$I$1771,BD!$I$1,CRITERIOS!AB117:AC118)</f>
        <v>0</v>
      </c>
      <c r="CT42" s="48">
        <f>DCOUNTA(BD!$E$1:$I$1771,BD!$I$1,CRITERIOS!AD117:AE118)</f>
        <v>0</v>
      </c>
      <c r="CU42" s="48">
        <f>DCOUNTA(BD!$E$1:$I$1771,BD!$I$1,CRITERIOS!AF117:AG118)</f>
        <v>0</v>
      </c>
      <c r="CV42" s="48">
        <f>DCOUNTA(BD!$E$1:$I$1771,BD!$I$1,CRITERIOS!AH117:AI118)</f>
        <v>0</v>
      </c>
      <c r="CW42" s="48">
        <f>DCOUNTA(BD!$E$1:$I$1771,BD!$I$1,CRITERIOS!AJ117:AK118)</f>
        <v>0</v>
      </c>
      <c r="CX42" s="48">
        <f>DCOUNTA(BD!$E$1:$I$1771,BD!$I$1,CRITERIOS!AL117:AM118)</f>
        <v>0</v>
      </c>
      <c r="CY42" s="48">
        <f>DCOUNTA(BD!$E$1:$I$1771,BD!$I$1,CRITERIOS!AN117:AO118)</f>
        <v>0</v>
      </c>
      <c r="CZ42" s="48">
        <f>DCOUNTA(BD!$E$1:$I$1771,BD!$I$1,CRITERIOS!AP117:AQ118)</f>
        <v>0</v>
      </c>
      <c r="DA42" s="48">
        <f>DCOUNTA(BD!$E$1:$I$1771,BD!$I$1,CRITERIOS!AR117:AS118)</f>
        <v>0</v>
      </c>
      <c r="DB42" s="48">
        <f>DCOUNTA(BD!$E$1:$I$1771,BD!$I$1,CRITERIOS!AT117:AU118)</f>
        <v>0</v>
      </c>
      <c r="DC42" s="48">
        <f>DCOUNTA(BD!$E$1:$I$1771,BD!$I$1,CRITERIOS!AV117:AW118)</f>
        <v>0</v>
      </c>
      <c r="DD42" s="48">
        <f>DCOUNTA(BD!$E$1:$I$1771,BD!$I$1,CRITERIOS!AX117:AY118)</f>
        <v>0</v>
      </c>
      <c r="DE42" s="48">
        <f>DCOUNTA(BD!$E$1:$I$1771,BD!$I$1,CRITERIOS!AZ117:BA118)</f>
        <v>0</v>
      </c>
      <c r="DF42" s="48">
        <f>DCOUNTA(BD!$E$1:$I$1771,BD!$I$1,CRITERIOS!BB117:BC118)</f>
        <v>0</v>
      </c>
      <c r="DG42" s="48">
        <f>DCOUNTA(BD!$E$1:$I$1771,BD!$I$1,CRITERIOS!BD117:BE118)</f>
        <v>0</v>
      </c>
      <c r="DH42" s="48">
        <f>DCOUNTA(BD!$E$1:$I$1771,BD!$I$1,CRITERIOS!BF117:BG118)</f>
        <v>0</v>
      </c>
      <c r="DI42" s="48">
        <f>DCOUNTA(BD!$E$1:$I$1771,BD!$I$1,CRITERIOS!BH117:BI118)</f>
        <v>0</v>
      </c>
      <c r="DJ42" s="48">
        <f>DCOUNTA(BD!$E$1:$I$1771,BD!$I$1,CRITERIOS!BJ117:BK118)</f>
        <v>0</v>
      </c>
      <c r="DK42" s="48">
        <f>DCOUNTA(BD!$E$1:$I$1771,BD!$I$1,CRITERIOS!BL117:BM118)</f>
        <v>0</v>
      </c>
      <c r="DL42" s="48">
        <f>DCOUNTA(BD!$E$1:$I$1771,BD!$I$1,CRITERIOS!BN117:BO118)</f>
        <v>0</v>
      </c>
      <c r="DM42" s="48">
        <f>DCOUNTA(BD!$E$1:$I$1771,BD!$I$1,CRITERIOS!BP117:BQ118)</f>
        <v>0</v>
      </c>
      <c r="DN42" s="48">
        <f>DCOUNTA(BD!$E$1:$I$1771,BD!$I$1,CRITERIOS!BR117:BS118)</f>
        <v>0</v>
      </c>
      <c r="DO42" s="48">
        <f>DCOUNTA(BD!$E$1:$I$1771,BD!$I$1,CRITERIOS!BT117:BU118)</f>
        <v>0</v>
      </c>
      <c r="DP42" s="48">
        <f>DCOUNTA(BD!$E$1:$I$1771,BD!$I$1,CRITERIOS!BV117:BW118)</f>
        <v>0</v>
      </c>
      <c r="DQ42" s="48">
        <f>DCOUNTA(BD!$E$1:$I$1771,BD!$I$1,CRITERIOS!BX117:BY118)</f>
        <v>0</v>
      </c>
      <c r="DR42" s="48">
        <f>DCOUNTA(BD!$E$1:$I$1771,BD!$I$1,CRITERIOS!BZ117:CA118)</f>
        <v>0</v>
      </c>
      <c r="DS42" s="48">
        <f>DCOUNTA(BD!$E$1:$I$1771,BD!$I$1,CRITERIOS!CB117:CC118)</f>
        <v>0</v>
      </c>
      <c r="DT42" s="48">
        <f>DCOUNTA(BD!$E$1:$I$1771,BD!$I$1,CRITERIOS!CD117:CE118)</f>
        <v>0</v>
      </c>
      <c r="DU42" s="48">
        <f>DCOUNTA(BD!$E$1:$I$1771,BD!$I$1,CRITERIOS!CF117:CG118)</f>
        <v>0</v>
      </c>
      <c r="DV42" s="48">
        <f>DCOUNTA(BD!$E$1:$I$1771,BD!$I$1,CRITERIOS!CH117:CI118)</f>
        <v>0</v>
      </c>
      <c r="DW42" s="54"/>
      <c r="DX42" s="54"/>
      <c r="DY42" s="54"/>
      <c r="DZ42" s="54"/>
    </row>
    <row r="43" spans="1:130" ht="15.75" thickBot="1" x14ac:dyDescent="0.3">
      <c r="A43" s="52">
        <v>39</v>
      </c>
      <c r="B43" s="284" t="s">
        <v>308</v>
      </c>
      <c r="C43" s="285">
        <v>72</v>
      </c>
      <c r="D43" s="11">
        <v>9</v>
      </c>
      <c r="E43" s="157">
        <v>40</v>
      </c>
      <c r="F43" s="13"/>
      <c r="G43" s="14"/>
      <c r="H43" s="11">
        <v>18</v>
      </c>
      <c r="I43" s="157">
        <v>23</v>
      </c>
      <c r="J43" s="13"/>
      <c r="K43" s="14"/>
      <c r="L43" s="11">
        <v>16</v>
      </c>
      <c r="M43" s="157">
        <v>26</v>
      </c>
      <c r="N43" s="13"/>
      <c r="O43" s="14"/>
      <c r="P43" s="11">
        <v>28</v>
      </c>
      <c r="Q43" s="157">
        <v>13</v>
      </c>
      <c r="R43" s="13"/>
      <c r="S43" s="14"/>
      <c r="T43" s="11"/>
      <c r="U43" s="157">
        <v>0</v>
      </c>
      <c r="V43" s="13"/>
      <c r="W43" s="14">
        <v>-10</v>
      </c>
      <c r="X43" s="11"/>
      <c r="Y43" s="157">
        <v>0</v>
      </c>
      <c r="Z43" s="13"/>
      <c r="AA43" s="14">
        <v>-10</v>
      </c>
      <c r="AB43" s="11"/>
      <c r="AC43" s="157">
        <v>0</v>
      </c>
      <c r="AD43" s="13"/>
      <c r="AE43" s="14">
        <v>-10</v>
      </c>
      <c r="AF43" s="11"/>
      <c r="AG43" s="157">
        <v>0</v>
      </c>
      <c r="AH43" s="13"/>
      <c r="AI43" s="14"/>
      <c r="AJ43" s="11"/>
      <c r="AK43" s="157">
        <v>0</v>
      </c>
      <c r="AL43" s="13"/>
      <c r="AM43" s="14"/>
      <c r="AN43" s="156">
        <f>VLOOKUP($B43,'SIMULAÇÃO 11 e 12'!$B$2:$H$50,2,FALSE)</f>
        <v>0</v>
      </c>
      <c r="AO43" s="154">
        <f>IF(AN43=0,0,IF(AN43="", 0,VLOOKUP(AN43,'Posição x Pontos'!$H$1:$I$47,2,FALSE)))</f>
        <v>0</v>
      </c>
      <c r="AP43" s="155">
        <f>VLOOKUP($B43,'SIMULAÇÃO 11 e 12'!$B$2:$H$50,3,FALSE)</f>
        <v>0</v>
      </c>
      <c r="AQ43" s="14"/>
      <c r="AR43" s="156">
        <f>VLOOKUP($B43,'SIMULAÇÃO 11 e 12'!$B$2:$H$50,4,FALSE)</f>
        <v>0</v>
      </c>
      <c r="AS43" s="154">
        <f>IF(AR43=0,0,IF(AR43="", 0,VLOOKUP(AR43,'Posição x Pontos'!$H$1:$I$47,2,FALSE)))</f>
        <v>0</v>
      </c>
      <c r="AT43" s="155">
        <f>VLOOKUP($B43,'SIMULAÇÃO 11 e 12'!$B$2:$H$50,5,FALSE)</f>
        <v>0</v>
      </c>
      <c r="AU43" s="14"/>
      <c r="AV43" s="156">
        <f>VLOOKUP($B43,'SIMULAÇÃO 11 e 12'!$B$2:$H$50,6,FALSE)</f>
        <v>0</v>
      </c>
      <c r="AW43" s="154">
        <f>IF(AV43=0,0,IF(AV43="", 0,VLOOKUP(AV43,'Posição x Pontos'!$H$1:$I$47,2,FALSE)))</f>
        <v>0</v>
      </c>
      <c r="AX43" s="155">
        <f>VLOOKUP($B43,'SIMULAÇÃO 11 e 12'!$B$2:$H$50,7,FALSE)</f>
        <v>0</v>
      </c>
      <c r="AY43" s="14"/>
      <c r="AZ43" s="60">
        <f t="shared" ref="AZ43:BK43" si="68">LARGE(TrintaNove,AZ$4)</f>
        <v>40</v>
      </c>
      <c r="BA43" s="60">
        <f t="shared" si="68"/>
        <v>26</v>
      </c>
      <c r="BB43" s="60">
        <f t="shared" si="68"/>
        <v>23</v>
      </c>
      <c r="BC43" s="60">
        <f t="shared" si="68"/>
        <v>13</v>
      </c>
      <c r="BD43" s="60">
        <f t="shared" si="68"/>
        <v>0</v>
      </c>
      <c r="BE43" s="60">
        <f t="shared" si="68"/>
        <v>0</v>
      </c>
      <c r="BF43" s="60">
        <f t="shared" si="68"/>
        <v>0</v>
      </c>
      <c r="BG43" s="60">
        <f t="shared" si="68"/>
        <v>0</v>
      </c>
      <c r="BH43" s="60">
        <f t="shared" si="68"/>
        <v>0</v>
      </c>
      <c r="BI43" s="60">
        <f t="shared" si="68"/>
        <v>0</v>
      </c>
      <c r="BJ43" s="60">
        <f t="shared" si="68"/>
        <v>0</v>
      </c>
      <c r="BK43" s="60">
        <f t="shared" si="68"/>
        <v>0</v>
      </c>
      <c r="BL43" s="60">
        <f t="shared" si="1"/>
        <v>102</v>
      </c>
      <c r="BM43" s="60">
        <f t="shared" si="63"/>
        <v>-30</v>
      </c>
      <c r="BN43" s="60">
        <f t="shared" si="64"/>
        <v>72</v>
      </c>
      <c r="BO43" s="60">
        <f t="shared" si="13"/>
        <v>0</v>
      </c>
      <c r="BP43" s="60">
        <f t="shared" si="14"/>
        <v>0</v>
      </c>
      <c r="BQ43" s="60">
        <f t="shared" si="51"/>
        <v>72</v>
      </c>
      <c r="BR43" s="98">
        <f t="shared" si="5"/>
        <v>72.000000000000995</v>
      </c>
      <c r="BS43" s="60">
        <f>SUM(TrintaNoveBonus)</f>
        <v>0</v>
      </c>
      <c r="BT43" s="64">
        <f t="shared" si="6"/>
        <v>102</v>
      </c>
      <c r="BU43" s="60">
        <f t="shared" si="42"/>
        <v>0</v>
      </c>
      <c r="BV43" s="393">
        <f t="shared" si="43"/>
        <v>0</v>
      </c>
      <c r="BW43" s="393">
        <f t="shared" si="9"/>
        <v>1000</v>
      </c>
      <c r="BX43" s="393">
        <f t="shared" si="10"/>
        <v>0</v>
      </c>
      <c r="BY43" s="363">
        <f t="shared" si="15"/>
        <v>0</v>
      </c>
      <c r="BZ43" s="363">
        <f t="shared" si="16"/>
        <v>1000</v>
      </c>
      <c r="CA43" s="363">
        <f t="shared" si="17"/>
        <v>0</v>
      </c>
      <c r="CB43" s="60">
        <f t="shared" si="59"/>
        <v>1000</v>
      </c>
      <c r="CC43" s="60">
        <f t="shared" si="11"/>
        <v>0</v>
      </c>
      <c r="CD43" s="396" t="b">
        <f t="shared" si="19"/>
        <v>1</v>
      </c>
      <c r="CE43" s="396" t="b">
        <f t="shared" si="20"/>
        <v>1</v>
      </c>
      <c r="CF43" s="396" t="b">
        <f t="shared" si="21"/>
        <v>1</v>
      </c>
      <c r="CG43" s="396" t="b">
        <f t="shared" si="22"/>
        <v>1</v>
      </c>
      <c r="CH43" s="48">
        <f>DCOUNTA(BD!$E$1:$I$1771,BD!$I$1,CRITERIOS!F119:G120)</f>
        <v>0</v>
      </c>
      <c r="CI43" s="48">
        <f>DCOUNTA(BD!$E$1:$I$1771,BD!$I$1,CRITERIOS!H119:I120)</f>
        <v>0</v>
      </c>
      <c r="CJ43" s="48">
        <f>DCOUNTA(BD!$E$1:$I$1771,BD!$I$1,CRITERIOS!J119:K120)</f>
        <v>0</v>
      </c>
      <c r="CK43" s="48">
        <f>DCOUNTA(BD!$E$1:$I$1771,BD!$I$1,CRITERIOS!L119:M120)</f>
        <v>0</v>
      </c>
      <c r="CL43" s="48">
        <f>DCOUNTA(BD!$E$1:$I$1771,BD!$I$1,CRITERIOS!N119:O120)</f>
        <v>0</v>
      </c>
      <c r="CM43" s="48">
        <f>DCOUNTA(BD!$E$1:$I$1771,BD!$I$1,CRITERIOS!P119:Q120)</f>
        <v>0</v>
      </c>
      <c r="CN43" s="48">
        <f>DCOUNTA(BD!$E$1:$I$1771,BD!$I$1,CRITERIOS!R119:S120)</f>
        <v>0</v>
      </c>
      <c r="CO43" s="48">
        <f>DCOUNTA(BD!$E$1:$I$1771,BD!$I$1,CRITERIOS!T119:U120)</f>
        <v>0</v>
      </c>
      <c r="CP43" s="48">
        <f>DCOUNTA(BD!$E$1:$I$1771,BD!$I$1,CRITERIOS!V119:W120)</f>
        <v>1</v>
      </c>
      <c r="CQ43" s="48">
        <f>DCOUNTA(BD!$E$1:$I$1771,BD!$I$1,CRITERIOS!X119:Y120)</f>
        <v>0</v>
      </c>
      <c r="CR43" s="48">
        <f>DCOUNTA(BD!$E$1:$I$1771,BD!$I$1,CRITERIOS!Z119:AA120)</f>
        <v>0</v>
      </c>
      <c r="CS43" s="48">
        <f>DCOUNTA(BD!$E$1:$I$1771,BD!$I$1,CRITERIOS!AB119:AC120)</f>
        <v>0</v>
      </c>
      <c r="CT43" s="48">
        <f>DCOUNTA(BD!$E$1:$I$1771,BD!$I$1,CRITERIOS!AD119:AE120)</f>
        <v>0</v>
      </c>
      <c r="CU43" s="48">
        <f>DCOUNTA(BD!$E$1:$I$1771,BD!$I$1,CRITERIOS!AF119:AG120)</f>
        <v>0</v>
      </c>
      <c r="CV43" s="48">
        <f>DCOUNTA(BD!$E$1:$I$1771,BD!$I$1,CRITERIOS!AH119:AI120)</f>
        <v>0</v>
      </c>
      <c r="CW43" s="48">
        <f>DCOUNTA(BD!$E$1:$I$1771,BD!$I$1,CRITERIOS!AJ119:AK120)</f>
        <v>1</v>
      </c>
      <c r="CX43" s="48">
        <f>DCOUNTA(BD!$E$1:$I$1771,BD!$I$1,CRITERIOS!AL119:AM120)</f>
        <v>0</v>
      </c>
      <c r="CY43" s="48">
        <f>DCOUNTA(BD!$E$1:$I$1771,BD!$I$1,CRITERIOS!AN119:AO120)</f>
        <v>1</v>
      </c>
      <c r="CZ43" s="48">
        <f>DCOUNTA(BD!$E$1:$I$1771,BD!$I$1,CRITERIOS!AP119:AQ120)</f>
        <v>0</v>
      </c>
      <c r="DA43" s="48">
        <f>DCOUNTA(BD!$E$1:$I$1771,BD!$I$1,CRITERIOS!AR119:AS120)</f>
        <v>0</v>
      </c>
      <c r="DB43" s="48">
        <f>DCOUNTA(BD!$E$1:$I$1771,BD!$I$1,CRITERIOS!AT119:AU120)</f>
        <v>0</v>
      </c>
      <c r="DC43" s="48">
        <f>DCOUNTA(BD!$E$1:$I$1771,BD!$I$1,CRITERIOS!AV119:AW120)</f>
        <v>0</v>
      </c>
      <c r="DD43" s="48">
        <f>DCOUNTA(BD!$E$1:$I$1771,BD!$I$1,CRITERIOS!AX119:AY120)</f>
        <v>0</v>
      </c>
      <c r="DE43" s="48">
        <f>DCOUNTA(BD!$E$1:$I$1771,BD!$I$1,CRITERIOS!AZ119:BA120)</f>
        <v>0</v>
      </c>
      <c r="DF43" s="48">
        <f>DCOUNTA(BD!$E$1:$I$1771,BD!$I$1,CRITERIOS!BB119:BC120)</f>
        <v>0</v>
      </c>
      <c r="DG43" s="48">
        <f>DCOUNTA(BD!$E$1:$I$1771,BD!$I$1,CRITERIOS!BD119:BE120)</f>
        <v>0</v>
      </c>
      <c r="DH43" s="48">
        <f>DCOUNTA(BD!$E$1:$I$1771,BD!$I$1,CRITERIOS!BF119:BG120)</f>
        <v>0</v>
      </c>
      <c r="DI43" s="48">
        <f>DCOUNTA(BD!$E$1:$I$1771,BD!$I$1,CRITERIOS!BH119:BI120)</f>
        <v>1</v>
      </c>
      <c r="DJ43" s="48">
        <f>DCOUNTA(BD!$E$1:$I$1771,BD!$I$1,CRITERIOS!BJ119:BK120)</f>
        <v>0</v>
      </c>
      <c r="DK43" s="48">
        <f>DCOUNTA(BD!$E$1:$I$1771,BD!$I$1,CRITERIOS!BL119:BM120)</f>
        <v>0</v>
      </c>
      <c r="DL43" s="48">
        <f>DCOUNTA(BD!$E$1:$I$1771,BD!$I$1,CRITERIOS!BN119:BO120)</f>
        <v>0</v>
      </c>
      <c r="DM43" s="48">
        <f>DCOUNTA(BD!$E$1:$I$1771,BD!$I$1,CRITERIOS!BP119:BQ120)</f>
        <v>0</v>
      </c>
      <c r="DN43" s="48">
        <f>DCOUNTA(BD!$E$1:$I$1771,BD!$I$1,CRITERIOS!BR119:BS120)</f>
        <v>0</v>
      </c>
      <c r="DO43" s="48">
        <f>DCOUNTA(BD!$E$1:$I$1771,BD!$I$1,CRITERIOS!BT119:BU120)</f>
        <v>0</v>
      </c>
      <c r="DP43" s="48">
        <f>DCOUNTA(BD!$E$1:$I$1771,BD!$I$1,CRITERIOS!BV119:BW120)</f>
        <v>0</v>
      </c>
      <c r="DQ43" s="48">
        <f>DCOUNTA(BD!$E$1:$I$1771,BD!$I$1,CRITERIOS!BX119:BY120)</f>
        <v>0</v>
      </c>
      <c r="DR43" s="48">
        <f>DCOUNTA(BD!$E$1:$I$1771,BD!$I$1,CRITERIOS!BZ119:CA120)</f>
        <v>0</v>
      </c>
      <c r="DS43" s="48">
        <f>DCOUNTA(BD!$E$1:$I$1771,BD!$I$1,CRITERIOS!CB119:CC120)</f>
        <v>0</v>
      </c>
      <c r="DT43" s="48">
        <f>DCOUNTA(BD!$E$1:$I$1771,BD!$I$1,CRITERIOS!CD119:CE120)</f>
        <v>0</v>
      </c>
      <c r="DU43" s="48">
        <f>DCOUNTA(BD!$E$1:$I$1771,BD!$I$1,CRITERIOS!CF119:CG120)</f>
        <v>0</v>
      </c>
      <c r="DV43" s="48">
        <f>DCOUNTA(BD!$E$1:$I$1771,BD!$I$1,CRITERIOS!CH119:CI120)</f>
        <v>0</v>
      </c>
    </row>
    <row r="44" spans="1:130" ht="15.75" thickBot="1" x14ac:dyDescent="0.3">
      <c r="A44" s="52">
        <v>40</v>
      </c>
      <c r="B44" s="51" t="s">
        <v>309</v>
      </c>
      <c r="C44" s="285">
        <v>161</v>
      </c>
      <c r="D44" s="11">
        <v>33</v>
      </c>
      <c r="E44" s="157">
        <v>8</v>
      </c>
      <c r="F44" s="13"/>
      <c r="G44" s="14">
        <v>-10</v>
      </c>
      <c r="H44" s="11">
        <v>2</v>
      </c>
      <c r="I44" s="157">
        <v>55</v>
      </c>
      <c r="J44" s="13"/>
      <c r="K44" s="14"/>
      <c r="L44" s="11">
        <v>6</v>
      </c>
      <c r="M44" s="157">
        <v>46</v>
      </c>
      <c r="N44" s="13"/>
      <c r="O44" s="14"/>
      <c r="P44" s="11">
        <v>11</v>
      </c>
      <c r="Q44" s="157">
        <v>36</v>
      </c>
      <c r="R44" s="13"/>
      <c r="S44" s="14"/>
      <c r="T44" s="11"/>
      <c r="U44" s="157">
        <v>0</v>
      </c>
      <c r="V44" s="13"/>
      <c r="W44" s="14"/>
      <c r="X44" s="11"/>
      <c r="Y44" s="157">
        <v>0</v>
      </c>
      <c r="Z44" s="13"/>
      <c r="AA44" s="14">
        <v>-10</v>
      </c>
      <c r="AB44" s="11"/>
      <c r="AC44" s="157">
        <v>0</v>
      </c>
      <c r="AD44" s="13"/>
      <c r="AE44" s="14"/>
      <c r="AF44" s="11"/>
      <c r="AG44" s="157">
        <v>0</v>
      </c>
      <c r="AH44" s="13"/>
      <c r="AI44" s="14"/>
      <c r="AJ44" s="11">
        <v>11</v>
      </c>
      <c r="AK44" s="157">
        <v>36</v>
      </c>
      <c r="AL44" s="13"/>
      <c r="AM44" s="14"/>
      <c r="AN44" s="156">
        <f>VLOOKUP($B44,'SIMULAÇÃO 11 e 12'!$B$2:$H$50,2,FALSE)</f>
        <v>0</v>
      </c>
      <c r="AO44" s="154">
        <f>IF(AN44=0,0,IF(AN44="", 0,VLOOKUP(AN44,'Posição x Pontos'!$H$1:$I$47,2,FALSE)))</f>
        <v>0</v>
      </c>
      <c r="AP44" s="155">
        <f>VLOOKUP($B44,'SIMULAÇÃO 11 e 12'!$B$2:$H$50,3,FALSE)</f>
        <v>0</v>
      </c>
      <c r="AQ44" s="14"/>
      <c r="AR44" s="156">
        <f>VLOOKUP($B44,'SIMULAÇÃO 11 e 12'!$B$2:$H$50,4,FALSE)</f>
        <v>0</v>
      </c>
      <c r="AS44" s="154">
        <f>IF(AR44=0,0,IF(AR44="", 0,VLOOKUP(AR44,'Posição x Pontos'!$H$1:$I$47,2,FALSE)))</f>
        <v>0</v>
      </c>
      <c r="AT44" s="155">
        <f>VLOOKUP($B44,'SIMULAÇÃO 11 e 12'!$B$2:$H$50,5,FALSE)</f>
        <v>0</v>
      </c>
      <c r="AU44" s="14"/>
      <c r="AV44" s="156">
        <f>VLOOKUP($B44,'SIMULAÇÃO 11 e 12'!$B$2:$H$50,6,FALSE)</f>
        <v>0</v>
      </c>
      <c r="AW44" s="154">
        <f>IF(AV44=0,0,IF(AV44="", 0,VLOOKUP(AV44,'Posição x Pontos'!$H$1:$I$47,2,FALSE)))</f>
        <v>0</v>
      </c>
      <c r="AX44" s="155">
        <f>VLOOKUP($B44,'SIMULAÇÃO 11 e 12'!$B$2:$H$50,7,FALSE)</f>
        <v>0</v>
      </c>
      <c r="AY44" s="14"/>
      <c r="AZ44" s="60">
        <f t="shared" ref="AZ44:BK44" si="69">LARGE(Quarenta,AZ$4)</f>
        <v>55</v>
      </c>
      <c r="BA44" s="60">
        <f t="shared" si="69"/>
        <v>46</v>
      </c>
      <c r="BB44" s="60">
        <f t="shared" si="69"/>
        <v>36</v>
      </c>
      <c r="BC44" s="60">
        <f t="shared" si="69"/>
        <v>36</v>
      </c>
      <c r="BD44" s="60">
        <f t="shared" si="69"/>
        <v>8</v>
      </c>
      <c r="BE44" s="60">
        <f t="shared" si="69"/>
        <v>0</v>
      </c>
      <c r="BF44" s="60">
        <f t="shared" si="69"/>
        <v>0</v>
      </c>
      <c r="BG44" s="60">
        <f t="shared" si="69"/>
        <v>0</v>
      </c>
      <c r="BH44" s="60">
        <f t="shared" si="69"/>
        <v>0</v>
      </c>
      <c r="BI44" s="60">
        <f t="shared" si="69"/>
        <v>0</v>
      </c>
      <c r="BJ44" s="60">
        <f t="shared" si="69"/>
        <v>0</v>
      </c>
      <c r="BK44" s="60">
        <f t="shared" si="69"/>
        <v>0</v>
      </c>
      <c r="BL44" s="60">
        <f t="shared" si="1"/>
        <v>181</v>
      </c>
      <c r="BM44" s="60">
        <f t="shared" si="63"/>
        <v>-20</v>
      </c>
      <c r="BN44" s="60">
        <f t="shared" si="64"/>
        <v>161</v>
      </c>
      <c r="BO44" s="60">
        <f t="shared" si="13"/>
        <v>0</v>
      </c>
      <c r="BP44" s="60">
        <f t="shared" si="14"/>
        <v>0</v>
      </c>
      <c r="BQ44" s="60">
        <f t="shared" si="51"/>
        <v>161</v>
      </c>
      <c r="BR44" s="98">
        <f t="shared" si="5"/>
        <v>161.01000100000002</v>
      </c>
      <c r="BS44" s="60">
        <f>SUM(QuarentaBonus)</f>
        <v>0</v>
      </c>
      <c r="BT44" s="64">
        <f t="shared" si="6"/>
        <v>181.01000099999999</v>
      </c>
      <c r="BU44" s="60">
        <f t="shared" si="42"/>
        <v>0</v>
      </c>
      <c r="BV44" s="393">
        <f t="shared" si="43"/>
        <v>0</v>
      </c>
      <c r="BW44" s="393">
        <f t="shared" si="9"/>
        <v>1000</v>
      </c>
      <c r="BX44" s="393">
        <f t="shared" si="10"/>
        <v>0</v>
      </c>
      <c r="BY44" s="363">
        <f t="shared" si="15"/>
        <v>0</v>
      </c>
      <c r="BZ44" s="363">
        <f t="shared" si="16"/>
        <v>1000</v>
      </c>
      <c r="CA44" s="363">
        <f t="shared" si="17"/>
        <v>0</v>
      </c>
      <c r="CB44" s="60">
        <f t="shared" si="59"/>
        <v>1000</v>
      </c>
      <c r="CC44" s="60">
        <f t="shared" si="11"/>
        <v>0</v>
      </c>
      <c r="CD44" s="396" t="b">
        <f t="shared" si="19"/>
        <v>1</v>
      </c>
      <c r="CE44" s="396" t="b">
        <f t="shared" si="20"/>
        <v>1</v>
      </c>
      <c r="CF44" s="396" t="b">
        <f t="shared" si="21"/>
        <v>1</v>
      </c>
      <c r="CG44" s="396" t="b">
        <f t="shared" si="22"/>
        <v>1</v>
      </c>
      <c r="CH44" s="48">
        <f>DCOUNTA(BD!$E$1:$I$1771,BD!$I$1,CRITERIOS!F121:G122)</f>
        <v>0</v>
      </c>
      <c r="CI44" s="48">
        <f>DCOUNTA(BD!$E$1:$I$1771,BD!$I$1,CRITERIOS!H121:I122)</f>
        <v>1</v>
      </c>
      <c r="CJ44" s="48">
        <f>DCOUNTA(BD!$E$1:$I$1771,BD!$I$1,CRITERIOS!J121:K122)</f>
        <v>0</v>
      </c>
      <c r="CK44" s="48">
        <f>DCOUNTA(BD!$E$1:$I$1771,BD!$I$1,CRITERIOS!L121:M122)</f>
        <v>0</v>
      </c>
      <c r="CL44" s="48">
        <f>DCOUNTA(BD!$E$1:$I$1771,BD!$I$1,CRITERIOS!N121:O122)</f>
        <v>0</v>
      </c>
      <c r="CM44" s="48">
        <f>DCOUNTA(BD!$E$1:$I$1771,BD!$I$1,CRITERIOS!P121:Q122)</f>
        <v>1</v>
      </c>
      <c r="CN44" s="48">
        <f>DCOUNTA(BD!$E$1:$I$1771,BD!$I$1,CRITERIOS!R121:S122)</f>
        <v>0</v>
      </c>
      <c r="CO44" s="48">
        <f>DCOUNTA(BD!$E$1:$I$1771,BD!$I$1,CRITERIOS!T121:U122)</f>
        <v>0</v>
      </c>
      <c r="CP44" s="48">
        <f>DCOUNTA(BD!$E$1:$I$1771,BD!$I$1,CRITERIOS!V121:W122)</f>
        <v>0</v>
      </c>
      <c r="CQ44" s="48">
        <f>DCOUNTA(BD!$E$1:$I$1771,BD!$I$1,CRITERIOS!X121:Y122)</f>
        <v>0</v>
      </c>
      <c r="CR44" s="48">
        <f>DCOUNTA(BD!$E$1:$I$1771,BD!$I$1,CRITERIOS!Z121:AA122)</f>
        <v>2</v>
      </c>
      <c r="CS44" s="48">
        <f>DCOUNTA(BD!$E$1:$I$1771,BD!$I$1,CRITERIOS!AB121:AC122)</f>
        <v>0</v>
      </c>
      <c r="CT44" s="48">
        <f>DCOUNTA(BD!$E$1:$I$1771,BD!$I$1,CRITERIOS!AD121:AE122)</f>
        <v>0</v>
      </c>
      <c r="CU44" s="48">
        <f>DCOUNTA(BD!$E$1:$I$1771,BD!$I$1,CRITERIOS!AF121:AG122)</f>
        <v>0</v>
      </c>
      <c r="CV44" s="48">
        <f>DCOUNTA(BD!$E$1:$I$1771,BD!$I$1,CRITERIOS!AH121:AI122)</f>
        <v>0</v>
      </c>
      <c r="CW44" s="48">
        <f>DCOUNTA(BD!$E$1:$I$1771,BD!$I$1,CRITERIOS!AJ121:AK122)</f>
        <v>0</v>
      </c>
      <c r="CX44" s="48">
        <f>DCOUNTA(BD!$E$1:$I$1771,BD!$I$1,CRITERIOS!AL121:AM122)</f>
        <v>0</v>
      </c>
      <c r="CY44" s="48">
        <f>DCOUNTA(BD!$E$1:$I$1771,BD!$I$1,CRITERIOS!AN121:AO122)</f>
        <v>0</v>
      </c>
      <c r="CZ44" s="48">
        <f>DCOUNTA(BD!$E$1:$I$1771,BD!$I$1,CRITERIOS!AP121:AQ122)</f>
        <v>0</v>
      </c>
      <c r="DA44" s="48">
        <f>DCOUNTA(BD!$E$1:$I$1771,BD!$I$1,CRITERIOS!AR121:AS122)</f>
        <v>0</v>
      </c>
      <c r="DB44" s="48">
        <f>DCOUNTA(BD!$E$1:$I$1771,BD!$I$1,CRITERIOS!AT121:AU122)</f>
        <v>0</v>
      </c>
      <c r="DC44" s="48">
        <f>DCOUNTA(BD!$E$1:$I$1771,BD!$I$1,CRITERIOS!AV121:AW122)</f>
        <v>0</v>
      </c>
      <c r="DD44" s="48">
        <f>DCOUNTA(BD!$E$1:$I$1771,BD!$I$1,CRITERIOS!AX121:AY122)</f>
        <v>0</v>
      </c>
      <c r="DE44" s="48">
        <f>DCOUNTA(BD!$E$1:$I$1771,BD!$I$1,CRITERIOS!AZ121:BA122)</f>
        <v>0</v>
      </c>
      <c r="DF44" s="48">
        <f>DCOUNTA(BD!$E$1:$I$1771,BD!$I$1,CRITERIOS!BB121:BC122)</f>
        <v>0</v>
      </c>
      <c r="DG44" s="48">
        <f>DCOUNTA(BD!$E$1:$I$1771,BD!$I$1,CRITERIOS!BD121:BE122)</f>
        <v>0</v>
      </c>
      <c r="DH44" s="48">
        <f>DCOUNTA(BD!$E$1:$I$1771,BD!$I$1,CRITERIOS!BF121:BG122)</f>
        <v>0</v>
      </c>
      <c r="DI44" s="48">
        <f>DCOUNTA(BD!$E$1:$I$1771,BD!$I$1,CRITERIOS!BH121:BI122)</f>
        <v>0</v>
      </c>
      <c r="DJ44" s="48">
        <f>DCOUNTA(BD!$E$1:$I$1771,BD!$I$1,CRITERIOS!BJ121:BK122)</f>
        <v>0</v>
      </c>
      <c r="DK44" s="48">
        <f>DCOUNTA(BD!$E$1:$I$1771,BD!$I$1,CRITERIOS!BL121:BM122)</f>
        <v>0</v>
      </c>
      <c r="DL44" s="48">
        <f>DCOUNTA(BD!$E$1:$I$1771,BD!$I$1,CRITERIOS!BN121:BO122)</f>
        <v>0</v>
      </c>
      <c r="DM44" s="48">
        <f>DCOUNTA(BD!$E$1:$I$1771,BD!$I$1,CRITERIOS!BP121:BQ122)</f>
        <v>0</v>
      </c>
      <c r="DN44" s="48">
        <f>DCOUNTA(BD!$E$1:$I$1771,BD!$I$1,CRITERIOS!BR121:BS122)</f>
        <v>1</v>
      </c>
      <c r="DO44" s="48">
        <f>DCOUNTA(BD!$E$1:$I$1771,BD!$I$1,CRITERIOS!BT121:BU122)</f>
        <v>0</v>
      </c>
      <c r="DP44" s="48">
        <f>DCOUNTA(BD!$E$1:$I$1771,BD!$I$1,CRITERIOS!BV121:BW122)</f>
        <v>0</v>
      </c>
      <c r="DQ44" s="48">
        <f>DCOUNTA(BD!$E$1:$I$1771,BD!$I$1,CRITERIOS!BX121:BY122)</f>
        <v>0</v>
      </c>
      <c r="DR44" s="48">
        <f>DCOUNTA(BD!$E$1:$I$1771,BD!$I$1,CRITERIOS!BZ121:CA122)</f>
        <v>0</v>
      </c>
      <c r="DS44" s="48">
        <f>DCOUNTA(BD!$E$1:$I$1771,BD!$I$1,CRITERIOS!CB121:CC122)</f>
        <v>0</v>
      </c>
      <c r="DT44" s="48">
        <f>DCOUNTA(BD!$E$1:$I$1771,BD!$I$1,CRITERIOS!CD121:CE122)</f>
        <v>0</v>
      </c>
      <c r="DU44" s="48">
        <f>DCOUNTA(BD!$E$1:$I$1771,BD!$I$1,CRITERIOS!CF121:CG122)</f>
        <v>0</v>
      </c>
      <c r="DV44" s="48">
        <f>DCOUNTA(BD!$E$1:$I$1771,BD!$I$1,CRITERIOS!CH121:CI122)</f>
        <v>0</v>
      </c>
      <c r="DW44" s="53"/>
      <c r="DX44" s="53"/>
      <c r="DY44" s="53"/>
      <c r="DZ44" s="53"/>
    </row>
    <row r="45" spans="1:130" ht="15.75" thickBot="1" x14ac:dyDescent="0.3">
      <c r="A45" s="52">
        <v>41</v>
      </c>
      <c r="B45" s="51" t="s">
        <v>262</v>
      </c>
      <c r="C45" s="285">
        <v>353</v>
      </c>
      <c r="D45" s="11">
        <v>5</v>
      </c>
      <c r="E45" s="157">
        <v>48</v>
      </c>
      <c r="F45" s="13"/>
      <c r="G45" s="14"/>
      <c r="H45" s="11">
        <v>15</v>
      </c>
      <c r="I45" s="157">
        <v>28</v>
      </c>
      <c r="J45" s="13"/>
      <c r="K45" s="14"/>
      <c r="L45" s="11">
        <v>18</v>
      </c>
      <c r="M45" s="157">
        <v>23</v>
      </c>
      <c r="N45" s="13"/>
      <c r="O45" s="14"/>
      <c r="P45" s="11">
        <v>15</v>
      </c>
      <c r="Q45" s="157">
        <v>28</v>
      </c>
      <c r="R45" s="13"/>
      <c r="S45" s="14"/>
      <c r="T45" s="11">
        <v>9</v>
      </c>
      <c r="U45" s="157">
        <v>40</v>
      </c>
      <c r="V45" s="13">
        <v>2</v>
      </c>
      <c r="W45" s="14"/>
      <c r="X45" s="11">
        <v>5</v>
      </c>
      <c r="Y45" s="157">
        <v>48</v>
      </c>
      <c r="Z45" s="13"/>
      <c r="AA45" s="14"/>
      <c r="AB45" s="11">
        <v>12</v>
      </c>
      <c r="AC45" s="157">
        <v>34</v>
      </c>
      <c r="AD45" s="13"/>
      <c r="AE45" s="14"/>
      <c r="AF45" s="11">
        <v>4</v>
      </c>
      <c r="AG45" s="157">
        <v>50</v>
      </c>
      <c r="AH45" s="13"/>
      <c r="AI45" s="14"/>
      <c r="AJ45" s="11">
        <v>4</v>
      </c>
      <c r="AK45" s="157">
        <v>50</v>
      </c>
      <c r="AL45" s="13">
        <v>2</v>
      </c>
      <c r="AM45" s="14"/>
      <c r="AN45" s="156">
        <f>VLOOKUP($B45,'SIMULAÇÃO 11 e 12'!$B$2:$H$50,2,FALSE)</f>
        <v>0</v>
      </c>
      <c r="AO45" s="154">
        <f>IF(AN45=0,0,IF(AN45="", 0,VLOOKUP(AN45,'Posição x Pontos'!$H$1:$I$47,2,FALSE)))</f>
        <v>0</v>
      </c>
      <c r="AP45" s="155">
        <f>VLOOKUP($B45,'SIMULAÇÃO 11 e 12'!$B$2:$H$50,3,FALSE)</f>
        <v>0</v>
      </c>
      <c r="AQ45" s="14"/>
      <c r="AR45" s="156">
        <f>VLOOKUP($B45,'SIMULAÇÃO 11 e 12'!$B$2:$H$50,4,FALSE)</f>
        <v>0</v>
      </c>
      <c r="AS45" s="154">
        <f>IF(AR45=0,0,IF(AR45="", 0,VLOOKUP(AR45,'Posição x Pontos'!$H$1:$I$47,2,FALSE)))</f>
        <v>0</v>
      </c>
      <c r="AT45" s="155">
        <f>VLOOKUP($B45,'SIMULAÇÃO 11 e 12'!$B$2:$H$50,5,FALSE)</f>
        <v>0</v>
      </c>
      <c r="AU45" s="14"/>
      <c r="AV45" s="156">
        <f>VLOOKUP($B45,'SIMULAÇÃO 11 e 12'!$B$2:$H$50,6,FALSE)</f>
        <v>0</v>
      </c>
      <c r="AW45" s="154">
        <f>IF(AV45=0,0,IF(AV45="", 0,VLOOKUP(AV45,'Posição x Pontos'!$H$1:$I$47,2,FALSE)))</f>
        <v>0</v>
      </c>
      <c r="AX45" s="155">
        <f>VLOOKUP($B45,'SIMULAÇÃO 11 e 12'!$B$2:$H$50,7,FALSE)</f>
        <v>0</v>
      </c>
      <c r="AY45" s="14"/>
      <c r="AZ45" s="60">
        <f t="shared" ref="AZ45:BK45" si="70">LARGE(QuarentaUm,AZ$4)</f>
        <v>50</v>
      </c>
      <c r="BA45" s="60">
        <f t="shared" si="70"/>
        <v>50</v>
      </c>
      <c r="BB45" s="60">
        <f t="shared" si="70"/>
        <v>48</v>
      </c>
      <c r="BC45" s="60">
        <f t="shared" si="70"/>
        <v>48</v>
      </c>
      <c r="BD45" s="60">
        <f t="shared" si="70"/>
        <v>40</v>
      </c>
      <c r="BE45" s="60">
        <f t="shared" si="70"/>
        <v>34</v>
      </c>
      <c r="BF45" s="60">
        <f t="shared" si="70"/>
        <v>28</v>
      </c>
      <c r="BG45" s="60">
        <f t="shared" si="70"/>
        <v>28</v>
      </c>
      <c r="BH45" s="60">
        <f t="shared" si="70"/>
        <v>23</v>
      </c>
      <c r="BI45" s="60">
        <f t="shared" si="70"/>
        <v>0</v>
      </c>
      <c r="BJ45" s="60">
        <f t="shared" si="70"/>
        <v>0</v>
      </c>
      <c r="BK45" s="60">
        <f t="shared" si="70"/>
        <v>0</v>
      </c>
      <c r="BL45" s="60">
        <f t="shared" si="1"/>
        <v>349</v>
      </c>
      <c r="BM45" s="60">
        <f t="shared" si="63"/>
        <v>0</v>
      </c>
      <c r="BN45" s="60">
        <f t="shared" si="64"/>
        <v>349</v>
      </c>
      <c r="BO45" s="60">
        <f t="shared" ref="BO45" si="71">INDEX(AZ45:BK45,0,$BS$1-1)</f>
        <v>0</v>
      </c>
      <c r="BP45" s="60">
        <f t="shared" ref="BP45" si="72">INDEX(AZ45:BK45,0,$BS$1)</f>
        <v>0</v>
      </c>
      <c r="BQ45" s="60">
        <f t="shared" ref="BQ45" si="73">BN45-BO45-BP45+BS45</f>
        <v>353</v>
      </c>
      <c r="BR45" s="98">
        <f t="shared" si="5"/>
        <v>353</v>
      </c>
      <c r="BS45" s="60">
        <f>SUM(QuarentaUmBonus)</f>
        <v>4</v>
      </c>
      <c r="BT45" s="64">
        <f t="shared" si="6"/>
        <v>353</v>
      </c>
      <c r="BU45" s="60">
        <f t="shared" ref="BU45" si="74">COUNTIF(G45:AY45,"SIM")</f>
        <v>0</v>
      </c>
      <c r="BV45" s="393">
        <f t="shared" ref="BV45" si="75">IF(BU45=0,0,MATCH("SIM",D45:AY45,0))</f>
        <v>0</v>
      </c>
      <c r="BW45" s="393">
        <f t="shared" si="9"/>
        <v>1000</v>
      </c>
      <c r="BX45" s="393">
        <f t="shared" si="10"/>
        <v>0</v>
      </c>
      <c r="BY45" s="363">
        <f t="shared" si="15"/>
        <v>0</v>
      </c>
      <c r="BZ45" s="363">
        <f t="shared" si="16"/>
        <v>1000</v>
      </c>
      <c r="CA45" s="363">
        <f t="shared" si="17"/>
        <v>0</v>
      </c>
      <c r="CB45" s="60">
        <f t="shared" si="59"/>
        <v>1000</v>
      </c>
      <c r="CC45" s="60">
        <f t="shared" si="11"/>
        <v>0</v>
      </c>
      <c r="CD45" s="396" t="b">
        <f t="shared" si="19"/>
        <v>1</v>
      </c>
      <c r="CE45" s="396" t="b">
        <f t="shared" si="20"/>
        <v>1</v>
      </c>
      <c r="CF45" s="396" t="b">
        <f t="shared" si="21"/>
        <v>1</v>
      </c>
      <c r="CG45" s="396" t="b">
        <f t="shared" si="22"/>
        <v>1</v>
      </c>
      <c r="CH45" s="48">
        <f>DCOUNTA(BD!$E$1:$I$1771,BD!$I$1,CRITERIOS!F122:G123)</f>
        <v>0</v>
      </c>
      <c r="CI45" s="48">
        <f>DCOUNTA(BD!$E$1:$I$1771,BD!$I$1,CRITERIOS!H122:I123)</f>
        <v>0</v>
      </c>
      <c r="CJ45" s="48">
        <f>DCOUNTA(BD!$E$1:$I$1771,BD!$I$1,CRITERIOS!J122:K123)</f>
        <v>0</v>
      </c>
      <c r="CK45" s="48">
        <f>DCOUNTA(BD!$E$1:$I$1771,BD!$I$1,CRITERIOS!L122:M123)</f>
        <v>0</v>
      </c>
      <c r="CL45" s="48">
        <f>DCOUNTA(BD!$E$1:$I$1771,BD!$I$1,CRITERIOS!N122:O123)</f>
        <v>0</v>
      </c>
      <c r="CM45" s="48">
        <f>DCOUNTA(BD!$E$1:$I$1771,BD!$I$1,CRITERIOS!P122:Q123)</f>
        <v>0</v>
      </c>
      <c r="CN45" s="48">
        <f>DCOUNTA(BD!$E$1:$I$1771,BD!$I$1,CRITERIOS!R122:S123)</f>
        <v>0</v>
      </c>
      <c r="CO45" s="48">
        <f>DCOUNTA(BD!$E$1:$I$1771,BD!$I$1,CRITERIOS!T122:U123)</f>
        <v>0</v>
      </c>
      <c r="CP45" s="48">
        <f>DCOUNTA(BD!$E$1:$I$1771,BD!$I$1,CRITERIOS!V122:W123)</f>
        <v>0</v>
      </c>
      <c r="CQ45" s="48">
        <f>DCOUNTA(BD!$E$1:$I$1771,BD!$I$1,CRITERIOS!X122:Y123)</f>
        <v>0</v>
      </c>
      <c r="CR45" s="48">
        <f>DCOUNTA(BD!$E$1:$I$1771,BD!$I$1,CRITERIOS!Z122:AA123)</f>
        <v>0</v>
      </c>
      <c r="CS45" s="48">
        <f>DCOUNTA(BD!$E$1:$I$1771,BD!$I$1,CRITERIOS!AB122:AC123)</f>
        <v>0</v>
      </c>
      <c r="CT45" s="48">
        <f>DCOUNTA(BD!$E$1:$I$1771,BD!$I$1,CRITERIOS!AD122:AE123)</f>
        <v>0</v>
      </c>
      <c r="CU45" s="48">
        <f>DCOUNTA(BD!$E$1:$I$1771,BD!$I$1,CRITERIOS!AF122:AG123)</f>
        <v>0</v>
      </c>
      <c r="CV45" s="48">
        <f>DCOUNTA(BD!$E$1:$I$1771,BD!$I$1,CRITERIOS!AH122:AI123)</f>
        <v>0</v>
      </c>
      <c r="CW45" s="48">
        <f>DCOUNTA(BD!$E$1:$I$1771,BD!$I$1,CRITERIOS!AJ122:AK123)</f>
        <v>0</v>
      </c>
      <c r="CX45" s="48">
        <f>DCOUNTA(BD!$E$1:$I$1771,BD!$I$1,CRITERIOS!AL122:AM123)</f>
        <v>0</v>
      </c>
      <c r="CY45" s="48">
        <f>DCOUNTA(BD!$E$1:$I$1771,BD!$I$1,CRITERIOS!AN122:AO123)</f>
        <v>0</v>
      </c>
      <c r="CZ45" s="48">
        <f>DCOUNTA(BD!$E$1:$I$1771,BD!$I$1,CRITERIOS!AP122:AQ123)</f>
        <v>0</v>
      </c>
      <c r="DA45" s="48">
        <f>DCOUNTA(BD!$E$1:$I$1771,BD!$I$1,CRITERIOS!AR122:AS123)</f>
        <v>0</v>
      </c>
      <c r="DB45" s="48">
        <f>DCOUNTA(BD!$E$1:$I$1771,BD!$I$1,CRITERIOS!AT122:AU123)</f>
        <v>0</v>
      </c>
      <c r="DC45" s="48">
        <f>DCOUNTA(BD!$E$1:$I$1771,BD!$I$1,CRITERIOS!AV122:AW123)</f>
        <v>0</v>
      </c>
      <c r="DD45" s="48">
        <f>DCOUNTA(BD!$E$1:$I$1771,BD!$I$1,CRITERIOS!AX122:AY123)</f>
        <v>0</v>
      </c>
      <c r="DE45" s="48">
        <f>DCOUNTA(BD!$E$1:$I$1771,BD!$I$1,CRITERIOS!AZ122:BA123)</f>
        <v>0</v>
      </c>
      <c r="DF45" s="48">
        <f>DCOUNTA(BD!$E$1:$I$1771,BD!$I$1,CRITERIOS!BB122:BC123)</f>
        <v>0</v>
      </c>
      <c r="DG45" s="48">
        <f>DCOUNTA(BD!$E$1:$I$1771,BD!$I$1,CRITERIOS!BD122:BE123)</f>
        <v>0</v>
      </c>
      <c r="DH45" s="48">
        <f>DCOUNTA(BD!$E$1:$I$1771,BD!$I$1,CRITERIOS!BF122:BG123)</f>
        <v>0</v>
      </c>
      <c r="DI45" s="48">
        <f>DCOUNTA(BD!$E$1:$I$1771,BD!$I$1,CRITERIOS!BH122:BI123)</f>
        <v>0</v>
      </c>
      <c r="DJ45" s="48">
        <f>DCOUNTA(BD!$E$1:$I$1771,BD!$I$1,CRITERIOS!BJ122:BK123)</f>
        <v>0</v>
      </c>
      <c r="DK45" s="48">
        <f>DCOUNTA(BD!$E$1:$I$1771,BD!$I$1,CRITERIOS!BL122:BM123)</f>
        <v>0</v>
      </c>
      <c r="DL45" s="48">
        <f>DCOUNTA(BD!$E$1:$I$1771,BD!$I$1,CRITERIOS!BN122:BO123)</f>
        <v>0</v>
      </c>
      <c r="DM45" s="48">
        <f>DCOUNTA(BD!$E$1:$I$1771,BD!$I$1,CRITERIOS!BP122:BQ123)</f>
        <v>0</v>
      </c>
      <c r="DN45" s="48">
        <f>DCOUNTA(BD!$E$1:$I$1771,BD!$I$1,CRITERIOS!BR122:BS123)</f>
        <v>0</v>
      </c>
      <c r="DO45" s="48">
        <f>DCOUNTA(BD!$E$1:$I$1771,BD!$I$1,CRITERIOS!BT122:BU123)</f>
        <v>0</v>
      </c>
      <c r="DP45" s="48">
        <f>DCOUNTA(BD!$E$1:$I$1771,BD!$I$1,CRITERIOS!BV122:BW123)</f>
        <v>0</v>
      </c>
      <c r="DQ45" s="48">
        <f>DCOUNTA(BD!$E$1:$I$1771,BD!$I$1,CRITERIOS!BX122:BY123)</f>
        <v>0</v>
      </c>
      <c r="DR45" s="48">
        <f>DCOUNTA(BD!$E$1:$I$1771,BD!$I$1,CRITERIOS!BZ122:CA123)</f>
        <v>0</v>
      </c>
      <c r="DS45" s="48">
        <f>DCOUNTA(BD!$E$1:$I$1771,BD!$I$1,CRITERIOS!CB122:CC123)</f>
        <v>0</v>
      </c>
      <c r="DT45" s="48">
        <f>DCOUNTA(BD!$E$1:$I$1771,BD!$I$1,CRITERIOS!CD122:CE123)</f>
        <v>0</v>
      </c>
      <c r="DU45" s="48">
        <f>DCOUNTA(BD!$E$1:$I$1771,BD!$I$1,CRITERIOS!CF122:CG123)</f>
        <v>0</v>
      </c>
      <c r="DV45" s="48">
        <f>DCOUNTA(BD!$E$1:$I$1771,BD!$I$1,CRITERIOS!CH122:CI123)</f>
        <v>0</v>
      </c>
    </row>
    <row r="46" spans="1:130" ht="15.75" thickBot="1" x14ac:dyDescent="0.3">
      <c r="A46" s="52">
        <v>42</v>
      </c>
      <c r="B46" s="51" t="s">
        <v>310</v>
      </c>
      <c r="C46" s="285">
        <v>150</v>
      </c>
      <c r="D46" s="11">
        <v>2</v>
      </c>
      <c r="E46" s="157">
        <v>55</v>
      </c>
      <c r="F46" s="13"/>
      <c r="G46" s="14"/>
      <c r="H46" s="11">
        <v>11</v>
      </c>
      <c r="I46" s="157">
        <v>36</v>
      </c>
      <c r="J46" s="13"/>
      <c r="K46" s="14"/>
      <c r="L46" s="11">
        <v>5</v>
      </c>
      <c r="M46" s="157">
        <v>48</v>
      </c>
      <c r="N46" s="13"/>
      <c r="O46" s="14"/>
      <c r="P46" s="11">
        <v>30</v>
      </c>
      <c r="Q46" s="157">
        <v>11</v>
      </c>
      <c r="R46" s="13"/>
      <c r="S46" s="14"/>
      <c r="T46" s="11"/>
      <c r="U46" s="157">
        <v>0</v>
      </c>
      <c r="V46" s="13"/>
      <c r="W46" s="14"/>
      <c r="X46" s="11"/>
      <c r="Y46" s="157">
        <v>0</v>
      </c>
      <c r="Z46" s="13"/>
      <c r="AA46" s="14"/>
      <c r="AB46" s="11"/>
      <c r="AC46" s="157">
        <v>0</v>
      </c>
      <c r="AD46" s="13"/>
      <c r="AE46" s="14"/>
      <c r="AF46" s="11"/>
      <c r="AG46" s="157">
        <v>0</v>
      </c>
      <c r="AH46" s="13"/>
      <c r="AI46" s="14"/>
      <c r="AJ46" s="11"/>
      <c r="AK46" s="157">
        <v>0</v>
      </c>
      <c r="AL46" s="13"/>
      <c r="AM46" s="14"/>
      <c r="AN46" s="156">
        <f>VLOOKUP($B46,'SIMULAÇÃO 11 e 12'!$B$2:$H$50,2,FALSE)</f>
        <v>0</v>
      </c>
      <c r="AO46" s="154">
        <f>IF(AN46=0,0,IF(AN46="", 0,VLOOKUP(AN46,'Posição x Pontos'!$H$1:$I$47,2,FALSE)))</f>
        <v>0</v>
      </c>
      <c r="AP46" s="155">
        <f>VLOOKUP($B46,'SIMULAÇÃO 11 e 12'!$B$2:$H$50,3,FALSE)</f>
        <v>0</v>
      </c>
      <c r="AQ46" s="14"/>
      <c r="AR46" s="156">
        <f>VLOOKUP($B46,'SIMULAÇÃO 11 e 12'!$B$2:$H$50,4,FALSE)</f>
        <v>0</v>
      </c>
      <c r="AS46" s="154">
        <f>IF(AR46=0,0,IF(AR46="", 0,VLOOKUP(AR46,'Posição x Pontos'!$H$1:$I$47,2,FALSE)))</f>
        <v>0</v>
      </c>
      <c r="AT46" s="155">
        <f>VLOOKUP($B46,'SIMULAÇÃO 11 e 12'!$B$2:$H$50,5,FALSE)</f>
        <v>0</v>
      </c>
      <c r="AU46" s="14"/>
      <c r="AV46" s="156">
        <f>VLOOKUP($B46,'SIMULAÇÃO 11 e 12'!$B$2:$H$50,6,FALSE)</f>
        <v>0</v>
      </c>
      <c r="AW46" s="154">
        <f>IF(AV46=0,0,IF(AV46="", 0,VLOOKUP(AV46,'Posição x Pontos'!$H$1:$I$47,2,FALSE)))</f>
        <v>0</v>
      </c>
      <c r="AX46" s="155">
        <f>VLOOKUP($B46,'SIMULAÇÃO 11 e 12'!$B$2:$H$50,7,FALSE)</f>
        <v>0</v>
      </c>
      <c r="AY46" s="14"/>
      <c r="AZ46" s="60">
        <f t="shared" ref="AZ46:BK46" si="76">LARGE(QuarentaDois,AZ$4)</f>
        <v>55</v>
      </c>
      <c r="BA46" s="60">
        <f t="shared" si="76"/>
        <v>48</v>
      </c>
      <c r="BB46" s="60">
        <f t="shared" si="76"/>
        <v>36</v>
      </c>
      <c r="BC46" s="60">
        <f t="shared" si="76"/>
        <v>11</v>
      </c>
      <c r="BD46" s="60">
        <f t="shared" si="76"/>
        <v>0</v>
      </c>
      <c r="BE46" s="60">
        <f t="shared" si="76"/>
        <v>0</v>
      </c>
      <c r="BF46" s="60">
        <f t="shared" si="76"/>
        <v>0</v>
      </c>
      <c r="BG46" s="60">
        <f t="shared" si="76"/>
        <v>0</v>
      </c>
      <c r="BH46" s="60">
        <f t="shared" si="76"/>
        <v>0</v>
      </c>
      <c r="BI46" s="60">
        <f t="shared" si="76"/>
        <v>0</v>
      </c>
      <c r="BJ46" s="60">
        <f t="shared" si="76"/>
        <v>0</v>
      </c>
      <c r="BK46" s="60">
        <f t="shared" si="76"/>
        <v>0</v>
      </c>
      <c r="BL46" s="60">
        <f t="shared" si="1"/>
        <v>150</v>
      </c>
      <c r="BM46" s="60">
        <f t="shared" si="63"/>
        <v>0</v>
      </c>
      <c r="BN46" s="60">
        <f t="shared" si="64"/>
        <v>150</v>
      </c>
      <c r="BO46" s="60">
        <f t="shared" ref="BO46" si="77">INDEX(AZ46:BK46,0,$BS$1-1)</f>
        <v>0</v>
      </c>
      <c r="BP46" s="60">
        <f t="shared" ref="BP46" si="78">INDEX(AZ46:BK46,0,$BS$1)</f>
        <v>0</v>
      </c>
      <c r="BQ46" s="60">
        <f t="shared" ref="BQ46" si="79">BN46-BO46-BP46+BS46</f>
        <v>150</v>
      </c>
      <c r="BR46" s="98">
        <f t="shared" si="5"/>
        <v>150.00022000000101</v>
      </c>
      <c r="BS46" s="60">
        <f>SUM(QuarentaDoisBonus)</f>
        <v>0</v>
      </c>
      <c r="BT46" s="64">
        <f t="shared" si="6"/>
        <v>150.00022000000001</v>
      </c>
      <c r="BU46" s="60">
        <f t="shared" ref="BU46" si="80">COUNTIF(G46:AY46,"SIM")</f>
        <v>0</v>
      </c>
      <c r="BV46" s="393">
        <f t="shared" ref="BV46" si="81">IF(BU46=0,0,MATCH("SIM",D46:AY46,0))</f>
        <v>0</v>
      </c>
      <c r="BW46" s="393">
        <f t="shared" si="9"/>
        <v>1000</v>
      </c>
      <c r="BX46" s="393">
        <f t="shared" si="10"/>
        <v>0</v>
      </c>
      <c r="BY46" s="363">
        <f t="shared" si="15"/>
        <v>0</v>
      </c>
      <c r="BZ46" s="363">
        <f t="shared" si="16"/>
        <v>1000</v>
      </c>
      <c r="CA46" s="363">
        <f t="shared" si="17"/>
        <v>0</v>
      </c>
      <c r="CB46" s="60">
        <f t="shared" si="59"/>
        <v>1000</v>
      </c>
      <c r="CC46" s="60">
        <f t="shared" si="11"/>
        <v>0</v>
      </c>
      <c r="CD46" s="396" t="b">
        <f t="shared" si="19"/>
        <v>1</v>
      </c>
      <c r="CE46" s="396" t="b">
        <f t="shared" si="20"/>
        <v>1</v>
      </c>
      <c r="CF46" s="396" t="b">
        <f t="shared" si="21"/>
        <v>1</v>
      </c>
      <c r="CG46" s="396" t="b">
        <f t="shared" si="22"/>
        <v>1</v>
      </c>
      <c r="CH46" s="48">
        <f>DCOUNTA(BD!$E$1:$I$1771,BD!$I$1,CRITERIOS!F123:G124)</f>
        <v>0</v>
      </c>
      <c r="CI46" s="48">
        <f>DCOUNTA(BD!$E$1:$I$1771,BD!$I$1,CRITERIOS!H123:I124)</f>
        <v>0</v>
      </c>
      <c r="CJ46" s="48">
        <f>DCOUNTA(BD!$E$1:$I$1771,BD!$I$1,CRITERIOS!J123:K124)</f>
        <v>0</v>
      </c>
      <c r="CK46" s="48">
        <f>DCOUNTA(BD!$E$1:$I$1771,BD!$I$1,CRITERIOS!L123:M124)</f>
        <v>2</v>
      </c>
      <c r="CL46" s="48">
        <f>DCOUNTA(BD!$E$1:$I$1771,BD!$I$1,CRITERIOS!N123:O124)</f>
        <v>2</v>
      </c>
      <c r="CM46" s="48">
        <f>DCOUNTA(BD!$E$1:$I$1771,BD!$I$1,CRITERIOS!P123:Q124)</f>
        <v>0</v>
      </c>
      <c r="CN46" s="48">
        <f>DCOUNTA(BD!$E$1:$I$1771,BD!$I$1,CRITERIOS!R123:S124)</f>
        <v>0</v>
      </c>
      <c r="CO46" s="48">
        <f>DCOUNTA(BD!$E$1:$I$1771,BD!$I$1,CRITERIOS!T123:U124)</f>
        <v>0</v>
      </c>
      <c r="CP46" s="48">
        <f>DCOUNTA(BD!$E$1:$I$1771,BD!$I$1,CRITERIOS!V123:W124)</f>
        <v>1</v>
      </c>
      <c r="CQ46" s="48">
        <f>DCOUNTA(BD!$E$1:$I$1771,BD!$I$1,CRITERIOS!X123:Y124)</f>
        <v>0</v>
      </c>
      <c r="CR46" s="48">
        <f>DCOUNTA(BD!$E$1:$I$1771,BD!$I$1,CRITERIOS!Z123:AA124)</f>
        <v>0</v>
      </c>
      <c r="CS46" s="48">
        <f>DCOUNTA(BD!$E$1:$I$1771,BD!$I$1,CRITERIOS!AB123:AC124)</f>
        <v>1</v>
      </c>
      <c r="CT46" s="48">
        <f>DCOUNTA(BD!$E$1:$I$1771,BD!$I$1,CRITERIOS!AD123:AE124)</f>
        <v>0</v>
      </c>
      <c r="CU46" s="48">
        <f>DCOUNTA(BD!$E$1:$I$1771,BD!$I$1,CRITERIOS!AF123:AG124)</f>
        <v>0</v>
      </c>
      <c r="CV46" s="48">
        <f>DCOUNTA(BD!$E$1:$I$1771,BD!$I$1,CRITERIOS!AH123:AI124)</f>
        <v>2</v>
      </c>
      <c r="CW46" s="48">
        <f>DCOUNTA(BD!$E$1:$I$1771,BD!$I$1,CRITERIOS!AJ123:AK124)</f>
        <v>0</v>
      </c>
      <c r="CX46" s="48">
        <f>DCOUNTA(BD!$E$1:$I$1771,BD!$I$1,CRITERIOS!AL123:AM124)</f>
        <v>0</v>
      </c>
      <c r="CY46" s="48">
        <f>DCOUNTA(BD!$E$1:$I$1771,BD!$I$1,CRITERIOS!AN123:AO124)</f>
        <v>1</v>
      </c>
      <c r="CZ46" s="48">
        <f>DCOUNTA(BD!$E$1:$I$1771,BD!$I$1,CRITERIOS!AP123:AQ124)</f>
        <v>0</v>
      </c>
      <c r="DA46" s="48">
        <f>DCOUNTA(BD!$E$1:$I$1771,BD!$I$1,CRITERIOS!AR123:AS124)</f>
        <v>0</v>
      </c>
      <c r="DB46" s="48">
        <f>DCOUNTA(BD!$E$1:$I$1771,BD!$I$1,CRITERIOS!AT123:AU124)</f>
        <v>0</v>
      </c>
      <c r="DC46" s="48">
        <f>DCOUNTA(BD!$E$1:$I$1771,BD!$I$1,CRITERIOS!AV123:AW124)</f>
        <v>0</v>
      </c>
      <c r="DD46" s="48">
        <f>DCOUNTA(BD!$E$1:$I$1771,BD!$I$1,CRITERIOS!AX123:AY124)</f>
        <v>0</v>
      </c>
      <c r="DE46" s="48">
        <f>DCOUNTA(BD!$E$1:$I$1771,BD!$I$1,CRITERIOS!AZ123:BA124)</f>
        <v>0</v>
      </c>
      <c r="DF46" s="48">
        <f>DCOUNTA(BD!$E$1:$I$1771,BD!$I$1,CRITERIOS!BB123:BC124)</f>
        <v>0</v>
      </c>
      <c r="DG46" s="48">
        <f>DCOUNTA(BD!$E$1:$I$1771,BD!$I$1,CRITERIOS!BD123:BE124)</f>
        <v>0</v>
      </c>
      <c r="DH46" s="48">
        <f>DCOUNTA(BD!$E$1:$I$1771,BD!$I$1,CRITERIOS!BF123:BG124)</f>
        <v>0</v>
      </c>
      <c r="DI46" s="48">
        <f>DCOUNTA(BD!$E$1:$I$1771,BD!$I$1,CRITERIOS!BH123:BI124)</f>
        <v>0</v>
      </c>
      <c r="DJ46" s="48">
        <f>DCOUNTA(BD!$E$1:$I$1771,BD!$I$1,CRITERIOS!BJ123:BK124)</f>
        <v>0</v>
      </c>
      <c r="DK46" s="48">
        <f>DCOUNTA(BD!$E$1:$I$1771,BD!$I$1,CRITERIOS!BL123:BM124)</f>
        <v>0</v>
      </c>
      <c r="DL46" s="48">
        <f>DCOUNTA(BD!$E$1:$I$1771,BD!$I$1,CRITERIOS!BN123:BO124)</f>
        <v>0</v>
      </c>
      <c r="DM46" s="48">
        <f>DCOUNTA(BD!$E$1:$I$1771,BD!$I$1,CRITERIOS!BP123:BQ124)</f>
        <v>0</v>
      </c>
      <c r="DN46" s="48">
        <f>DCOUNTA(BD!$E$1:$I$1771,BD!$I$1,CRITERIOS!BR123:BS124)</f>
        <v>0</v>
      </c>
      <c r="DO46" s="48">
        <f>DCOUNTA(BD!$E$1:$I$1771,BD!$I$1,CRITERIOS!BT123:BU124)</f>
        <v>0</v>
      </c>
      <c r="DP46" s="48">
        <f>DCOUNTA(BD!$E$1:$I$1771,BD!$I$1,CRITERIOS!BV123:BW124)</f>
        <v>0</v>
      </c>
      <c r="DQ46" s="48">
        <f>DCOUNTA(BD!$E$1:$I$1771,BD!$I$1,CRITERIOS!BX123:BY124)</f>
        <v>0</v>
      </c>
      <c r="DR46" s="48">
        <f>DCOUNTA(BD!$E$1:$I$1771,BD!$I$1,CRITERIOS!BZ123:CA124)</f>
        <v>0</v>
      </c>
      <c r="DS46" s="48">
        <f>DCOUNTA(BD!$E$1:$I$1771,BD!$I$1,CRITERIOS!CB123:CC124)</f>
        <v>0</v>
      </c>
      <c r="DT46" s="48">
        <f>DCOUNTA(BD!$E$1:$I$1771,BD!$I$1,CRITERIOS!CD123:CE124)</f>
        <v>0</v>
      </c>
      <c r="DU46" s="48">
        <f>DCOUNTA(BD!$E$1:$I$1771,BD!$I$1,CRITERIOS!CF123:CG124)</f>
        <v>0</v>
      </c>
      <c r="DV46" s="48">
        <f>DCOUNTA(BD!$E$1:$I$1771,BD!$I$1,CRITERIOS!CH123:CI124)</f>
        <v>0</v>
      </c>
    </row>
    <row r="47" spans="1:130" ht="15.75" thickBot="1" x14ac:dyDescent="0.3">
      <c r="A47" s="52">
        <v>43</v>
      </c>
      <c r="B47" s="158" t="s">
        <v>311</v>
      </c>
      <c r="C47" s="286">
        <v>256</v>
      </c>
      <c r="D47" s="159"/>
      <c r="E47" s="160">
        <v>0</v>
      </c>
      <c r="F47" s="161"/>
      <c r="G47" s="14"/>
      <c r="H47" s="159">
        <v>20</v>
      </c>
      <c r="I47" s="160">
        <v>21</v>
      </c>
      <c r="J47" s="161"/>
      <c r="K47" s="14"/>
      <c r="L47" s="159">
        <v>28</v>
      </c>
      <c r="M47" s="160">
        <v>13</v>
      </c>
      <c r="N47" s="161"/>
      <c r="O47" s="14"/>
      <c r="P47" s="159">
        <v>17</v>
      </c>
      <c r="Q47" s="160">
        <v>24</v>
      </c>
      <c r="R47" s="161"/>
      <c r="S47" s="14"/>
      <c r="T47" s="159">
        <v>6</v>
      </c>
      <c r="U47" s="160">
        <v>46</v>
      </c>
      <c r="V47" s="161"/>
      <c r="W47" s="14"/>
      <c r="X47" s="159">
        <v>14</v>
      </c>
      <c r="Y47" s="160">
        <v>30</v>
      </c>
      <c r="Z47" s="161"/>
      <c r="AA47" s="14"/>
      <c r="AB47" s="159">
        <v>13</v>
      </c>
      <c r="AC47" s="160">
        <v>32</v>
      </c>
      <c r="AD47" s="161"/>
      <c r="AE47" s="14"/>
      <c r="AF47" s="159">
        <v>14</v>
      </c>
      <c r="AG47" s="160">
        <v>30</v>
      </c>
      <c r="AH47" s="161"/>
      <c r="AI47" s="14"/>
      <c r="AJ47" s="159">
        <v>1</v>
      </c>
      <c r="AK47" s="160">
        <v>60</v>
      </c>
      <c r="AL47" s="161"/>
      <c r="AM47" s="14"/>
      <c r="AN47" s="156">
        <f>VLOOKUP($B47,'SIMULAÇÃO 11 e 12'!$B$2:$H$50,2,FALSE)</f>
        <v>0</v>
      </c>
      <c r="AO47" s="154">
        <f>IF(AN47=0,0,IF(AN47="", 0,VLOOKUP(AN47,'Posição x Pontos'!$H$1:$I$47,2,FALSE)))</f>
        <v>0</v>
      </c>
      <c r="AP47" s="155">
        <f>VLOOKUP($B47,'SIMULAÇÃO 11 e 12'!$B$2:$H$50,3,FALSE)</f>
        <v>0</v>
      </c>
      <c r="AQ47" s="14"/>
      <c r="AR47" s="156">
        <f>VLOOKUP($B47,'SIMULAÇÃO 11 e 12'!$B$2:$H$50,4,FALSE)</f>
        <v>0</v>
      </c>
      <c r="AS47" s="154">
        <f>IF(AR47=0,0,IF(AR47="", 0,VLOOKUP(AR47,'Posição x Pontos'!$H$1:$I$47,2,FALSE)))</f>
        <v>0</v>
      </c>
      <c r="AT47" s="155">
        <f>VLOOKUP($B47,'SIMULAÇÃO 11 e 12'!$B$2:$H$50,5,FALSE)</f>
        <v>0</v>
      </c>
      <c r="AU47" s="14"/>
      <c r="AV47" s="156">
        <f>VLOOKUP($B47,'SIMULAÇÃO 11 e 12'!$B$2:$H$50,6,FALSE)</f>
        <v>0</v>
      </c>
      <c r="AW47" s="154">
        <f>IF(AV47=0,0,IF(AV47="", 0,VLOOKUP(AV47,'Posição x Pontos'!$H$1:$I$47,2,FALSE)))</f>
        <v>0</v>
      </c>
      <c r="AX47" s="155">
        <f>VLOOKUP($B47,'SIMULAÇÃO 11 e 12'!$B$2:$H$50,7,FALSE)</f>
        <v>0</v>
      </c>
      <c r="AY47" s="14"/>
      <c r="AZ47" s="60">
        <f t="shared" ref="AZ47:BK47" si="82">LARGE(QuarentaTres,AZ$4)</f>
        <v>60</v>
      </c>
      <c r="BA47" s="60">
        <f t="shared" si="82"/>
        <v>46</v>
      </c>
      <c r="BB47" s="60">
        <f t="shared" si="82"/>
        <v>32</v>
      </c>
      <c r="BC47" s="60">
        <f t="shared" si="82"/>
        <v>30</v>
      </c>
      <c r="BD47" s="60">
        <f t="shared" si="82"/>
        <v>30</v>
      </c>
      <c r="BE47" s="60">
        <f t="shared" si="82"/>
        <v>24</v>
      </c>
      <c r="BF47" s="60">
        <f t="shared" si="82"/>
        <v>21</v>
      </c>
      <c r="BG47" s="60">
        <f t="shared" si="82"/>
        <v>13</v>
      </c>
      <c r="BH47" s="60">
        <f t="shared" si="82"/>
        <v>0</v>
      </c>
      <c r="BI47" s="60">
        <f t="shared" si="82"/>
        <v>0</v>
      </c>
      <c r="BJ47" s="60">
        <f t="shared" si="82"/>
        <v>0</v>
      </c>
      <c r="BK47" s="60">
        <f t="shared" si="82"/>
        <v>0</v>
      </c>
      <c r="BL47" s="60">
        <f t="shared" si="1"/>
        <v>256</v>
      </c>
      <c r="BM47" s="60">
        <f t="shared" si="63"/>
        <v>0</v>
      </c>
      <c r="BN47" s="60">
        <f t="shared" si="64"/>
        <v>256</v>
      </c>
      <c r="BO47" s="60">
        <f t="shared" ref="BO47" si="83">INDEX(AZ47:BK47,0,$BS$1-1)</f>
        <v>0</v>
      </c>
      <c r="BP47" s="60">
        <f t="shared" ref="BP47" si="84">INDEX(AZ47:BK47,0,$BS$1)</f>
        <v>0</v>
      </c>
      <c r="BQ47" s="60">
        <f t="shared" ref="BQ47" si="85">BN47-BO47-BP47+BS47</f>
        <v>256</v>
      </c>
      <c r="BR47" s="98">
        <f t="shared" si="5"/>
        <v>256</v>
      </c>
      <c r="BS47" s="60">
        <f>SUM(QuarentaTresBonus)</f>
        <v>0</v>
      </c>
      <c r="BT47" s="64">
        <f t="shared" si="6"/>
        <v>256</v>
      </c>
      <c r="BU47" s="60">
        <f t="shared" ref="BU47" si="86">COUNTIF(G47:AY47,"SIM")</f>
        <v>0</v>
      </c>
      <c r="BV47" s="393">
        <f t="shared" ref="BV47" si="87">IF(BU47=0,0,MATCH("SIM",D47:AY47,0))</f>
        <v>0</v>
      </c>
      <c r="BW47" s="393">
        <f t="shared" si="9"/>
        <v>1000</v>
      </c>
      <c r="BX47" s="393">
        <f t="shared" si="10"/>
        <v>0</v>
      </c>
      <c r="BY47" s="363">
        <f t="shared" si="15"/>
        <v>0</v>
      </c>
      <c r="BZ47" s="363">
        <f>IF(BU47=0,1000,INDEX(D47:AY47,0,BY47-2))</f>
        <v>1000</v>
      </c>
      <c r="CA47" s="363">
        <f t="shared" si="17"/>
        <v>0</v>
      </c>
      <c r="CB47" s="60">
        <f t="shared" si="59"/>
        <v>1000</v>
      </c>
      <c r="CC47" s="60">
        <f t="shared" si="11"/>
        <v>0</v>
      </c>
      <c r="CD47" s="396" t="b">
        <f t="shared" si="19"/>
        <v>1</v>
      </c>
      <c r="CE47" s="396" t="b">
        <f t="shared" si="20"/>
        <v>1</v>
      </c>
      <c r="CF47" s="396" t="b">
        <f t="shared" si="21"/>
        <v>1</v>
      </c>
      <c r="CG47" s="396" t="b">
        <f t="shared" si="22"/>
        <v>1</v>
      </c>
      <c r="CH47" s="48">
        <f>DCOUNTA(BD!$E$1:$I$1771,BD!$I$1,CRITERIOS!F124:G125)</f>
        <v>0</v>
      </c>
      <c r="CI47" s="48">
        <f>DCOUNTA(BD!$E$1:$I$1771,BD!$I$1,CRITERIOS!H124:I125)</f>
        <v>0</v>
      </c>
      <c r="CJ47" s="48">
        <f>DCOUNTA(BD!$E$1:$I$1771,BD!$I$1,CRITERIOS!J124:K125)</f>
        <v>0</v>
      </c>
      <c r="CK47" s="48">
        <f>DCOUNTA(BD!$E$1:$I$1771,BD!$I$1,CRITERIOS!L124:M125)</f>
        <v>0</v>
      </c>
      <c r="CL47" s="48">
        <f>DCOUNTA(BD!$E$1:$I$1771,BD!$I$1,CRITERIOS!N124:O125)</f>
        <v>0</v>
      </c>
      <c r="CM47" s="48">
        <f>DCOUNTA(BD!$E$1:$I$1771,BD!$I$1,CRITERIOS!P124:Q125)</f>
        <v>0</v>
      </c>
      <c r="CN47" s="48">
        <f>DCOUNTA(BD!$E$1:$I$1771,BD!$I$1,CRITERIOS!R124:S125)</f>
        <v>0</v>
      </c>
      <c r="CO47" s="48">
        <f>DCOUNTA(BD!$E$1:$I$1771,BD!$I$1,CRITERIOS!T124:U125)</f>
        <v>0</v>
      </c>
      <c r="CP47" s="48">
        <f>DCOUNTA(BD!$E$1:$I$1771,BD!$I$1,CRITERIOS!V124:W125)</f>
        <v>0</v>
      </c>
      <c r="CQ47" s="48">
        <f>DCOUNTA(BD!$E$1:$I$1771,BD!$I$1,CRITERIOS!X124:Y125)</f>
        <v>0</v>
      </c>
      <c r="CR47" s="48">
        <f>DCOUNTA(BD!$E$1:$I$1771,BD!$I$1,CRITERIOS!Z124:AA125)</f>
        <v>0</v>
      </c>
      <c r="CS47" s="48">
        <f>DCOUNTA(BD!$E$1:$I$1771,BD!$I$1,CRITERIOS!AB124:AC125)</f>
        <v>0</v>
      </c>
      <c r="CT47" s="48">
        <f>DCOUNTA(BD!$E$1:$I$1771,BD!$I$1,CRITERIOS!AD124:AE125)</f>
        <v>0</v>
      </c>
      <c r="CU47" s="48">
        <f>DCOUNTA(BD!$E$1:$I$1771,BD!$I$1,CRITERIOS!AF124:AG125)</f>
        <v>0</v>
      </c>
      <c r="CV47" s="48">
        <f>DCOUNTA(BD!$E$1:$I$1771,BD!$I$1,CRITERIOS!AH124:AI125)</f>
        <v>0</v>
      </c>
      <c r="CW47" s="48">
        <f>DCOUNTA(BD!$E$1:$I$1771,BD!$I$1,CRITERIOS!AJ124:AK125)</f>
        <v>0</v>
      </c>
      <c r="CX47" s="48">
        <f>DCOUNTA(BD!$E$1:$I$1771,BD!$I$1,CRITERIOS!AL124:AM125)</f>
        <v>0</v>
      </c>
      <c r="CY47" s="48">
        <f>DCOUNTA(BD!$E$1:$I$1771,BD!$I$1,CRITERIOS!AN124:AO125)</f>
        <v>0</v>
      </c>
      <c r="CZ47" s="48">
        <f>DCOUNTA(BD!$E$1:$I$1771,BD!$I$1,CRITERIOS!AP124:AQ125)</f>
        <v>0</v>
      </c>
      <c r="DA47" s="48">
        <f>DCOUNTA(BD!$E$1:$I$1771,BD!$I$1,CRITERIOS!AR124:AS125)</f>
        <v>0</v>
      </c>
      <c r="DB47" s="48">
        <f>DCOUNTA(BD!$E$1:$I$1771,BD!$I$1,CRITERIOS!AT124:AU125)</f>
        <v>0</v>
      </c>
      <c r="DC47" s="48">
        <f>DCOUNTA(BD!$E$1:$I$1771,BD!$I$1,CRITERIOS!AV124:AW125)</f>
        <v>0</v>
      </c>
      <c r="DD47" s="48">
        <f>DCOUNTA(BD!$E$1:$I$1771,BD!$I$1,CRITERIOS!AX124:AY125)</f>
        <v>0</v>
      </c>
      <c r="DE47" s="48">
        <f>DCOUNTA(BD!$E$1:$I$1771,BD!$I$1,CRITERIOS!AZ124:BA125)</f>
        <v>0</v>
      </c>
      <c r="DF47" s="48">
        <f>DCOUNTA(BD!$E$1:$I$1771,BD!$I$1,CRITERIOS!BB124:BC125)</f>
        <v>0</v>
      </c>
      <c r="DG47" s="48">
        <f>DCOUNTA(BD!$E$1:$I$1771,BD!$I$1,CRITERIOS!BD124:BE125)</f>
        <v>0</v>
      </c>
      <c r="DH47" s="48">
        <f>DCOUNTA(BD!$E$1:$I$1771,BD!$I$1,CRITERIOS!BF124:BG125)</f>
        <v>0</v>
      </c>
      <c r="DI47" s="48">
        <f>DCOUNTA(BD!$E$1:$I$1771,BD!$I$1,CRITERIOS!BH124:BI125)</f>
        <v>0</v>
      </c>
      <c r="DJ47" s="48">
        <f>DCOUNTA(BD!$E$1:$I$1771,BD!$I$1,CRITERIOS!BJ124:BK125)</f>
        <v>0</v>
      </c>
      <c r="DK47" s="48">
        <f>DCOUNTA(BD!$E$1:$I$1771,BD!$I$1,CRITERIOS!BL124:BM125)</f>
        <v>0</v>
      </c>
      <c r="DL47" s="48">
        <f>DCOUNTA(BD!$E$1:$I$1771,BD!$I$1,CRITERIOS!BN124:BO125)</f>
        <v>0</v>
      </c>
      <c r="DM47" s="48">
        <f>DCOUNTA(BD!$E$1:$I$1771,BD!$I$1,CRITERIOS!BP124:BQ125)</f>
        <v>0</v>
      </c>
      <c r="DN47" s="48">
        <f>DCOUNTA(BD!$E$1:$I$1771,BD!$I$1,CRITERIOS!BR124:BS125)</f>
        <v>0</v>
      </c>
      <c r="DO47" s="48">
        <f>DCOUNTA(BD!$E$1:$I$1771,BD!$I$1,CRITERIOS!BT124:BU125)</f>
        <v>0</v>
      </c>
      <c r="DP47" s="48">
        <f>DCOUNTA(BD!$E$1:$I$1771,BD!$I$1,CRITERIOS!BV124:BW125)</f>
        <v>0</v>
      </c>
      <c r="DQ47" s="48">
        <f>DCOUNTA(BD!$E$1:$I$1771,BD!$I$1,CRITERIOS!BX124:BY125)</f>
        <v>0</v>
      </c>
      <c r="DR47" s="48">
        <f>DCOUNTA(BD!$E$1:$I$1771,BD!$I$1,CRITERIOS!BZ124:CA125)</f>
        <v>0</v>
      </c>
      <c r="DS47" s="48">
        <f>DCOUNTA(BD!$E$1:$I$1771,BD!$I$1,CRITERIOS!CB124:CC125)</f>
        <v>0</v>
      </c>
      <c r="DT47" s="48">
        <f>DCOUNTA(BD!$E$1:$I$1771,BD!$I$1,CRITERIOS!CD124:CE125)</f>
        <v>0</v>
      </c>
      <c r="DU47" s="48">
        <f>DCOUNTA(BD!$E$1:$I$1771,BD!$I$1,CRITERIOS!CF124:CG125)</f>
        <v>0</v>
      </c>
      <c r="DV47" s="48">
        <f>DCOUNTA(BD!$E$1:$I$1771,BD!$I$1,CRITERIOS!CH124:CI125)</f>
        <v>0</v>
      </c>
    </row>
    <row r="48" spans="1:130" ht="15.75" thickBot="1" x14ac:dyDescent="0.3">
      <c r="A48" s="52">
        <v>44</v>
      </c>
      <c r="B48" s="51" t="s">
        <v>312</v>
      </c>
      <c r="C48" s="285">
        <v>170</v>
      </c>
      <c r="D48" s="12"/>
      <c r="E48" s="157">
        <v>0</v>
      </c>
      <c r="F48" s="13"/>
      <c r="G48" s="14"/>
      <c r="H48" s="12">
        <v>19</v>
      </c>
      <c r="I48" s="157">
        <v>22</v>
      </c>
      <c r="J48" s="13"/>
      <c r="K48" s="14"/>
      <c r="L48" s="12">
        <v>12</v>
      </c>
      <c r="M48" s="157">
        <v>34</v>
      </c>
      <c r="N48" s="13"/>
      <c r="O48" s="14"/>
      <c r="P48" s="12">
        <v>16</v>
      </c>
      <c r="Q48" s="157">
        <v>26</v>
      </c>
      <c r="R48" s="13"/>
      <c r="S48" s="14"/>
      <c r="T48" s="12">
        <v>8</v>
      </c>
      <c r="U48" s="157">
        <v>42</v>
      </c>
      <c r="V48" s="13"/>
      <c r="W48" s="14"/>
      <c r="X48" s="12">
        <v>6</v>
      </c>
      <c r="Y48" s="157">
        <v>46</v>
      </c>
      <c r="Z48" s="13"/>
      <c r="AA48" s="14"/>
      <c r="AB48" s="12"/>
      <c r="AC48" s="157">
        <v>0</v>
      </c>
      <c r="AD48" s="13"/>
      <c r="AE48" s="14"/>
      <c r="AF48" s="12"/>
      <c r="AG48" s="157">
        <v>0</v>
      </c>
      <c r="AH48" s="13"/>
      <c r="AI48" s="14"/>
      <c r="AJ48" s="12"/>
      <c r="AK48" s="157">
        <v>0</v>
      </c>
      <c r="AL48" s="13"/>
      <c r="AM48" s="14"/>
      <c r="AN48" s="156">
        <f>VLOOKUP($B48,'SIMULAÇÃO 11 e 12'!$B$2:$H$50,2,FALSE)</f>
        <v>0</v>
      </c>
      <c r="AO48" s="154">
        <f>IF(AN48=0,0,IF(AN48="", 0,VLOOKUP(AN48,'Posição x Pontos'!$H$1:$I$47,2,FALSE)))</f>
        <v>0</v>
      </c>
      <c r="AP48" s="155">
        <f>VLOOKUP($B48,'SIMULAÇÃO 11 e 12'!$B$2:$H$50,3,FALSE)</f>
        <v>0</v>
      </c>
      <c r="AQ48" s="16"/>
      <c r="AR48" s="156">
        <f>VLOOKUP($B48,'SIMULAÇÃO 11 e 12'!$B$2:$H$50,4,FALSE)</f>
        <v>0</v>
      </c>
      <c r="AS48" s="154">
        <f>IF(AR48=0,0,IF(AR48="", 0,VLOOKUP(AR48,'Posição x Pontos'!$H$1:$I$47,2,FALSE)))</f>
        <v>0</v>
      </c>
      <c r="AT48" s="155">
        <f>VLOOKUP($B48,'SIMULAÇÃO 11 e 12'!$B$2:$H$50,5,FALSE)</f>
        <v>0</v>
      </c>
      <c r="AU48" s="16"/>
      <c r="AV48" s="156">
        <f>VLOOKUP($B48,'SIMULAÇÃO 11 e 12'!$B$2:$H$50,6,FALSE)</f>
        <v>0</v>
      </c>
      <c r="AW48" s="154">
        <f>IF(AV48=0,0,IF(AV48="", 0,VLOOKUP(AV48,'Posição x Pontos'!$H$1:$I$47,2,FALSE)))</f>
        <v>0</v>
      </c>
      <c r="AX48" s="155">
        <f>VLOOKUP($B48,'SIMULAÇÃO 11 e 12'!$B$2:$H$50,7,FALSE)</f>
        <v>0</v>
      </c>
      <c r="AY48" s="16"/>
      <c r="AZ48" s="60">
        <f t="shared" ref="AZ48:BK48" si="88">LARGE(QuarentaQuatro,AZ$4)</f>
        <v>46</v>
      </c>
      <c r="BA48" s="60">
        <f t="shared" si="88"/>
        <v>42</v>
      </c>
      <c r="BB48" s="60">
        <f t="shared" si="88"/>
        <v>34</v>
      </c>
      <c r="BC48" s="60">
        <f t="shared" si="88"/>
        <v>26</v>
      </c>
      <c r="BD48" s="60">
        <f t="shared" si="88"/>
        <v>22</v>
      </c>
      <c r="BE48" s="60">
        <f t="shared" si="88"/>
        <v>0</v>
      </c>
      <c r="BF48" s="60">
        <f t="shared" si="88"/>
        <v>0</v>
      </c>
      <c r="BG48" s="60">
        <f t="shared" si="88"/>
        <v>0</v>
      </c>
      <c r="BH48" s="60">
        <f t="shared" si="88"/>
        <v>0</v>
      </c>
      <c r="BI48" s="60">
        <f t="shared" si="88"/>
        <v>0</v>
      </c>
      <c r="BJ48" s="60">
        <f t="shared" si="88"/>
        <v>0</v>
      </c>
      <c r="BK48" s="60">
        <f t="shared" si="88"/>
        <v>0</v>
      </c>
      <c r="BL48" s="60">
        <f t="shared" si="1"/>
        <v>170</v>
      </c>
      <c r="BM48" s="60">
        <f t="shared" si="63"/>
        <v>0</v>
      </c>
      <c r="BN48" s="60">
        <f t="shared" si="64"/>
        <v>170</v>
      </c>
      <c r="BO48" s="60">
        <f t="shared" ref="BO48" si="89">INDEX(AZ48:BK48,0,$BS$1-1)</f>
        <v>0</v>
      </c>
      <c r="BP48" s="60">
        <f t="shared" ref="BP48" si="90">INDEX(AZ48:BK48,0,$BS$1)</f>
        <v>0</v>
      </c>
      <c r="BQ48" s="60">
        <f t="shared" ref="BQ48" si="91">BN48-BO48-BP48+BS48</f>
        <v>170</v>
      </c>
      <c r="BR48" s="98">
        <f t="shared" si="5"/>
        <v>170.01000999999999</v>
      </c>
      <c r="BS48" s="60">
        <f>SUM(QuarentaQuatroBonus)</f>
        <v>0</v>
      </c>
      <c r="BT48" s="64">
        <f t="shared" si="6"/>
        <v>170.01000999999999</v>
      </c>
      <c r="BU48" s="60">
        <f t="shared" ref="BU48" si="92">COUNTIF(G48:AY48,"SIM")</f>
        <v>0</v>
      </c>
      <c r="BV48" s="393">
        <f t="shared" ref="BV48" si="93">IF(BU48=0,0,MATCH("SIM",D48:AY48,0))</f>
        <v>0</v>
      </c>
      <c r="BW48" s="393">
        <f t="shared" si="9"/>
        <v>1000</v>
      </c>
      <c r="BX48" s="393">
        <f t="shared" si="10"/>
        <v>0</v>
      </c>
      <c r="BY48" s="363">
        <f t="shared" si="15"/>
        <v>0</v>
      </c>
      <c r="BZ48" s="363">
        <f>IF(BU48=0,1000,INDEX(D48:AY48,0,BY48-2))</f>
        <v>1000</v>
      </c>
      <c r="CA48" s="363">
        <f t="shared" si="17"/>
        <v>0</v>
      </c>
      <c r="CB48" s="60">
        <f t="shared" si="59"/>
        <v>1000</v>
      </c>
      <c r="CC48" s="60">
        <f t="shared" si="11"/>
        <v>0</v>
      </c>
      <c r="CD48" s="396" t="b">
        <f>AND(BX48&lt;&gt;$BS$1,CA48&lt;&gt;$BS$1)</f>
        <v>1</v>
      </c>
      <c r="CE48" s="396" t="b">
        <f>AND(BX48&lt;&gt;$BS$1-1,CA48&lt;&gt;$BS$1-1)</f>
        <v>1</v>
      </c>
      <c r="CF48" s="396" t="b">
        <f>AND(BX48&lt;&gt;$BS$1-2,CA48&lt;&gt;$BS$1-2)</f>
        <v>1</v>
      </c>
      <c r="CG48" s="396" t="b">
        <f>AND(BX48&lt;&gt;$BS$1-3,CA48&lt;&gt;$BS$1-3)</f>
        <v>1</v>
      </c>
      <c r="CH48" s="48">
        <f>DCOUNTA(BD!$E$1:$I$1771,BD!$I$1,CRITERIOS!F125:G126)</f>
        <v>0</v>
      </c>
      <c r="CI48" s="48">
        <f>DCOUNTA(BD!$E$1:$I$1771,BD!$I$1,CRITERIOS!H125:I126)</f>
        <v>1</v>
      </c>
      <c r="CJ48" s="48">
        <f>DCOUNTA(BD!$E$1:$I$1771,BD!$I$1,CRITERIOS!J125:K126)</f>
        <v>0</v>
      </c>
      <c r="CK48" s="48">
        <f>DCOUNTA(BD!$E$1:$I$1771,BD!$I$1,CRITERIOS!L125:M126)</f>
        <v>0</v>
      </c>
      <c r="CL48" s="48">
        <f>DCOUNTA(BD!$E$1:$I$1771,BD!$I$1,CRITERIOS!N125:O126)</f>
        <v>1</v>
      </c>
      <c r="CM48" s="48">
        <f>DCOUNTA(BD!$E$1:$I$1771,BD!$I$1,CRITERIOS!P125:Q126)</f>
        <v>0</v>
      </c>
      <c r="CN48" s="48">
        <f>DCOUNTA(BD!$E$1:$I$1771,BD!$I$1,CRITERIOS!R125:S126)</f>
        <v>0</v>
      </c>
      <c r="CO48" s="48">
        <f>DCOUNTA(BD!$E$1:$I$1771,BD!$I$1,CRITERIOS!T125:U126)</f>
        <v>0</v>
      </c>
      <c r="CP48" s="48">
        <f>DCOUNTA(BD!$E$1:$I$1771,BD!$I$1,CRITERIOS!V125:W126)</f>
        <v>0</v>
      </c>
      <c r="CQ48" s="48">
        <f>DCOUNTA(BD!$E$1:$I$1771,BD!$I$1,CRITERIOS!X125:Y126)</f>
        <v>0</v>
      </c>
      <c r="CR48" s="48">
        <f>DCOUNTA(BD!$E$1:$I$1771,BD!$I$1,CRITERIOS!Z125:AA126)</f>
        <v>1</v>
      </c>
      <c r="CS48" s="48">
        <f>DCOUNTA(BD!$E$1:$I$1771,BD!$I$1,CRITERIOS!AB125:AC126)</f>
        <v>0</v>
      </c>
      <c r="CT48" s="48">
        <f>DCOUNTA(BD!$E$1:$I$1771,BD!$I$1,CRITERIOS!AD125:AE126)</f>
        <v>0</v>
      </c>
      <c r="CU48" s="48">
        <f>DCOUNTA(BD!$E$1:$I$1771,BD!$I$1,CRITERIOS!AF125:AG126)</f>
        <v>0</v>
      </c>
      <c r="CV48" s="48">
        <f>DCOUNTA(BD!$E$1:$I$1771,BD!$I$1,CRITERIOS!AH125:AI126)</f>
        <v>0</v>
      </c>
      <c r="CW48" s="48">
        <f>DCOUNTA(BD!$E$1:$I$1771,BD!$I$1,CRITERIOS!AJ125:AK126)</f>
        <v>0</v>
      </c>
      <c r="CX48" s="48">
        <f>DCOUNTA(BD!$E$1:$I$1771,BD!$I$1,CRITERIOS!AL125:AM126)</f>
        <v>0</v>
      </c>
      <c r="CY48" s="48">
        <f>DCOUNTA(BD!$E$1:$I$1771,BD!$I$1,CRITERIOS!AN125:AO126)</f>
        <v>0</v>
      </c>
      <c r="CZ48" s="48">
        <f>DCOUNTA(BD!$E$1:$I$1771,BD!$I$1,CRITERIOS!AP125:AQ126)</f>
        <v>0</v>
      </c>
      <c r="DA48" s="48">
        <f>DCOUNTA(BD!$E$1:$I$1771,BD!$I$1,CRITERIOS!AR125:AS126)</f>
        <v>0</v>
      </c>
      <c r="DB48" s="48">
        <f>DCOUNTA(BD!$E$1:$I$1771,BD!$I$1,CRITERIOS!AT125:AU126)</f>
        <v>0</v>
      </c>
      <c r="DC48" s="48">
        <f>DCOUNTA(BD!$E$1:$I$1771,BD!$I$1,CRITERIOS!AV125:AW126)</f>
        <v>0</v>
      </c>
      <c r="DD48" s="48">
        <f>DCOUNTA(BD!$E$1:$I$1771,BD!$I$1,CRITERIOS!AX125:AY126)</f>
        <v>0</v>
      </c>
      <c r="DE48" s="48">
        <f>DCOUNTA(BD!$E$1:$I$1771,BD!$I$1,CRITERIOS!AZ125:BA126)</f>
        <v>0</v>
      </c>
      <c r="DF48" s="48">
        <f>DCOUNTA(BD!$E$1:$I$1771,BD!$I$1,CRITERIOS!BB125:BC126)</f>
        <v>0</v>
      </c>
      <c r="DG48" s="48">
        <f>DCOUNTA(BD!$E$1:$I$1771,BD!$I$1,CRITERIOS!BD125:BE126)</f>
        <v>0</v>
      </c>
      <c r="DH48" s="48">
        <f>DCOUNTA(BD!$E$1:$I$1771,BD!$I$1,CRITERIOS!BF125:BG126)</f>
        <v>0</v>
      </c>
      <c r="DI48" s="48">
        <f>DCOUNTA(BD!$E$1:$I$1771,BD!$I$1,CRITERIOS!BH125:BI126)</f>
        <v>0</v>
      </c>
      <c r="DJ48" s="48">
        <f>DCOUNTA(BD!$E$1:$I$1771,BD!$I$1,CRITERIOS!BJ125:BK126)</f>
        <v>0</v>
      </c>
      <c r="DK48" s="48">
        <f>DCOUNTA(BD!$E$1:$I$1771,BD!$I$1,CRITERIOS!BL125:BM126)</f>
        <v>1</v>
      </c>
      <c r="DL48" s="48">
        <f>DCOUNTA(BD!$E$1:$I$1771,BD!$I$1,CRITERIOS!BN125:BO126)</f>
        <v>0</v>
      </c>
      <c r="DM48" s="48">
        <f>DCOUNTA(BD!$E$1:$I$1771,BD!$I$1,CRITERIOS!BP125:BQ126)</f>
        <v>0</v>
      </c>
      <c r="DN48" s="48">
        <f>DCOUNTA(BD!$E$1:$I$1771,BD!$I$1,CRITERIOS!BR125:BS126)</f>
        <v>0</v>
      </c>
      <c r="DO48" s="48">
        <f>DCOUNTA(BD!$E$1:$I$1771,BD!$I$1,CRITERIOS!BT125:BU126)</f>
        <v>0</v>
      </c>
      <c r="DP48" s="48">
        <f>DCOUNTA(BD!$E$1:$I$1771,BD!$I$1,CRITERIOS!BV125:BW126)</f>
        <v>0</v>
      </c>
      <c r="DQ48" s="48">
        <f>DCOUNTA(BD!$E$1:$I$1771,BD!$I$1,CRITERIOS!BX125:BY126)</f>
        <v>0</v>
      </c>
      <c r="DR48" s="48">
        <f>DCOUNTA(BD!$E$1:$I$1771,BD!$I$1,CRITERIOS!BZ125:CA126)</f>
        <v>0</v>
      </c>
      <c r="DS48" s="48">
        <f>DCOUNTA(BD!$E$1:$I$1771,BD!$I$1,CRITERIOS!CB125:CC126)</f>
        <v>0</v>
      </c>
      <c r="DT48" s="48">
        <f>DCOUNTA(BD!$E$1:$I$1771,BD!$I$1,CRITERIOS!CD125:CE126)</f>
        <v>0</v>
      </c>
      <c r="DU48" s="48">
        <f>DCOUNTA(BD!$E$1:$I$1771,BD!$I$1,CRITERIOS!CF125:CG126)</f>
        <v>0</v>
      </c>
      <c r="DV48" s="48">
        <f>DCOUNTA(BD!$E$1:$I$1771,BD!$I$1,CRITERIOS!CH125:CI126)</f>
        <v>0</v>
      </c>
    </row>
    <row r="49" spans="1:126" ht="15.75" thickBot="1" x14ac:dyDescent="0.3">
      <c r="A49" s="52">
        <v>45</v>
      </c>
      <c r="B49" s="162" t="s">
        <v>313</v>
      </c>
      <c r="C49" s="287">
        <v>285</v>
      </c>
      <c r="D49" s="50"/>
      <c r="E49" s="49">
        <v>0</v>
      </c>
      <c r="F49" s="15"/>
      <c r="G49" s="16"/>
      <c r="H49" s="50">
        <v>13</v>
      </c>
      <c r="I49" s="49">
        <v>32</v>
      </c>
      <c r="J49" s="15"/>
      <c r="K49" s="16"/>
      <c r="L49" s="50">
        <v>3</v>
      </c>
      <c r="M49" s="49">
        <v>52</v>
      </c>
      <c r="N49" s="15"/>
      <c r="O49" s="16"/>
      <c r="P49" s="50">
        <v>0</v>
      </c>
      <c r="Q49" s="49">
        <v>0</v>
      </c>
      <c r="R49" s="15"/>
      <c r="S49" s="16" t="s">
        <v>53</v>
      </c>
      <c r="T49" s="50">
        <v>12</v>
      </c>
      <c r="U49" s="49">
        <v>34</v>
      </c>
      <c r="V49" s="15"/>
      <c r="W49" s="16"/>
      <c r="X49" s="50">
        <v>3</v>
      </c>
      <c r="Y49" s="49">
        <v>52</v>
      </c>
      <c r="Z49" s="15"/>
      <c r="AA49" s="16"/>
      <c r="AB49" s="50">
        <v>38</v>
      </c>
      <c r="AC49" s="49">
        <v>3</v>
      </c>
      <c r="AD49" s="15"/>
      <c r="AE49" s="16" t="s">
        <v>53</v>
      </c>
      <c r="AF49" s="50">
        <v>1</v>
      </c>
      <c r="AG49" s="49">
        <v>60</v>
      </c>
      <c r="AH49" s="15"/>
      <c r="AI49" s="16"/>
      <c r="AJ49" s="50">
        <v>3</v>
      </c>
      <c r="AK49" s="49">
        <v>52</v>
      </c>
      <c r="AL49" s="15"/>
      <c r="AM49" s="16"/>
      <c r="AN49" s="156">
        <f>VLOOKUP($B49,'SIMULAÇÃO 11 e 12'!$B$2:$H$50,2,FALSE)</f>
        <v>0</v>
      </c>
      <c r="AO49" s="154">
        <f>IF(AN49=0,0,IF(AN49="", 0,VLOOKUP(AN49,'Posição x Pontos'!$H$1:$I$47,2,FALSE)))</f>
        <v>0</v>
      </c>
      <c r="AP49" s="155">
        <f>VLOOKUP($B49,'SIMULAÇÃO 11 e 12'!$B$2:$H$50,3,FALSE)</f>
        <v>0</v>
      </c>
      <c r="AQ49" s="16"/>
      <c r="AR49" s="156">
        <f>VLOOKUP($B49,'SIMULAÇÃO 11 e 12'!$B$2:$H$50,4,FALSE)</f>
        <v>0</v>
      </c>
      <c r="AS49" s="154">
        <f>IF(AR49=0,0,IF(AR49="", 0,VLOOKUP(AR49,'Posição x Pontos'!$H$1:$I$47,2,FALSE)))</f>
        <v>0</v>
      </c>
      <c r="AT49" s="155">
        <f>VLOOKUP($B49,'SIMULAÇÃO 11 e 12'!$B$2:$H$50,5,FALSE)</f>
        <v>0</v>
      </c>
      <c r="AU49" s="16"/>
      <c r="AV49" s="156">
        <f>VLOOKUP($B49,'SIMULAÇÃO 11 e 12'!$B$2:$H$50,6,FALSE)</f>
        <v>0</v>
      </c>
      <c r="AW49" s="154">
        <f>IF(AV49=0,0,IF(AV49="", 0,VLOOKUP(AV49,'Posição x Pontos'!$H$1:$I$47,2,FALSE)))</f>
        <v>0</v>
      </c>
      <c r="AX49" s="155">
        <f>VLOOKUP($B49,'SIMULAÇÃO 11 e 12'!$B$2:$H$50,7,FALSE)</f>
        <v>0</v>
      </c>
      <c r="AY49" s="16"/>
      <c r="AZ49" s="60">
        <f t="shared" ref="AZ49:BK49" si="94">LARGE(QuarentaCinco,AZ$4)</f>
        <v>60</v>
      </c>
      <c r="BA49" s="60">
        <f t="shared" si="94"/>
        <v>52</v>
      </c>
      <c r="BB49" s="60">
        <f t="shared" si="94"/>
        <v>52</v>
      </c>
      <c r="BC49" s="60">
        <f t="shared" si="94"/>
        <v>52</v>
      </c>
      <c r="BD49" s="60">
        <f t="shared" si="94"/>
        <v>34</v>
      </c>
      <c r="BE49" s="60">
        <f t="shared" si="94"/>
        <v>32</v>
      </c>
      <c r="BF49" s="365">
        <f t="shared" si="94"/>
        <v>3</v>
      </c>
      <c r="BG49" s="365">
        <f t="shared" si="94"/>
        <v>0</v>
      </c>
      <c r="BH49" s="60">
        <f t="shared" si="94"/>
        <v>0</v>
      </c>
      <c r="BI49" s="60">
        <f t="shared" si="94"/>
        <v>0</v>
      </c>
      <c r="BJ49" s="60">
        <f t="shared" si="94"/>
        <v>0</v>
      </c>
      <c r="BK49" s="60">
        <f t="shared" si="94"/>
        <v>0</v>
      </c>
      <c r="BL49" s="60">
        <f t="shared" si="1"/>
        <v>285</v>
      </c>
      <c r="BM49" s="60">
        <f t="shared" ref="BM49" si="95">SUM(G49,K49,O49,S49,W49,AA49,AE49,AI49,AM49,AQ49,AU49,AY49)</f>
        <v>0</v>
      </c>
      <c r="BN49" s="60">
        <f t="shared" ref="BN49" si="96">SUMIF($AZ$3:$BK$3,"ok",AZ49:BK49)+BM49</f>
        <v>285</v>
      </c>
      <c r="BO49" s="60">
        <f t="shared" ref="BO49" si="97">INDEX(AZ49:BK49,0,$BS$1-1)</f>
        <v>0</v>
      </c>
      <c r="BP49" s="60">
        <f t="shared" ref="BP49" si="98">INDEX(AZ49:BK49,0,$BS$1)</f>
        <v>0</v>
      </c>
      <c r="BQ49" s="60">
        <f t="shared" ref="BQ49" si="99">BN49-BO49-BP49+BS49</f>
        <v>285</v>
      </c>
      <c r="BR49" s="98">
        <f t="shared" si="5"/>
        <v>285</v>
      </c>
      <c r="BS49" s="60">
        <f>SUM(QuarentaCincoBonus)</f>
        <v>0</v>
      </c>
      <c r="BT49" s="64">
        <f t="shared" si="6"/>
        <v>285</v>
      </c>
      <c r="BU49" s="60">
        <f t="shared" ref="BU49" si="100">COUNTIF(G49:AY49,"SIM")</f>
        <v>2</v>
      </c>
      <c r="BV49" s="393">
        <f>IF(BU49=0,0,MATCH("SIM",D49:AY49,0))</f>
        <v>16</v>
      </c>
      <c r="BW49" s="393">
        <f t="shared" si="9"/>
        <v>0</v>
      </c>
      <c r="BX49" s="393">
        <f t="shared" si="10"/>
        <v>8</v>
      </c>
      <c r="BY49" s="363">
        <f t="shared" si="15"/>
        <v>28</v>
      </c>
      <c r="BZ49" s="363">
        <f>IF(BU49=0,1000,INDEX(D49:AY49,0,BY49-2))</f>
        <v>3</v>
      </c>
      <c r="CA49" s="363">
        <f>IF(BZ49=1000,0,MATCH($BZ49,$AZ49:$BK49,0))</f>
        <v>7</v>
      </c>
      <c r="CB49" s="60">
        <f t="shared" si="59"/>
        <v>1000</v>
      </c>
      <c r="CC49" s="60">
        <f t="shared" si="11"/>
        <v>0</v>
      </c>
      <c r="CD49" s="396" t="b">
        <f>AND(BX49&lt;&gt;$BS$1,CA49&lt;&gt;$BS$1)</f>
        <v>1</v>
      </c>
      <c r="CE49" s="396" t="b">
        <f>AND(BX49&lt;&gt;$BS$1-1,CA49&lt;&gt;$BS$1-1)</f>
        <v>1</v>
      </c>
      <c r="CF49" s="396" t="b">
        <f>AND(BX49&lt;&gt;$BS$1-2,CA49&lt;&gt;$BS$1-2)</f>
        <v>1</v>
      </c>
      <c r="CG49" s="396" t="b">
        <f>AND(BX49&lt;&gt;$BS$1-3,CA49&lt;&gt;$BS$1-3)</f>
        <v>1</v>
      </c>
      <c r="CH49" s="48">
        <f>DCOUNTA(BD!$E$1:$I$1771,BD!$I$1,CRITERIOS!F126:G127)</f>
        <v>0</v>
      </c>
      <c r="CI49" s="48">
        <f>DCOUNTA(BD!$E$1:$I$1771,BD!$I$1,CRITERIOS!H126:I127)</f>
        <v>0</v>
      </c>
      <c r="CJ49" s="48">
        <f>DCOUNTA(BD!$E$1:$I$1771,BD!$I$1,CRITERIOS!J126:K127)</f>
        <v>0</v>
      </c>
      <c r="CK49" s="48">
        <f>DCOUNTA(BD!$E$1:$I$1771,BD!$I$1,CRITERIOS!L126:M127)</f>
        <v>0</v>
      </c>
      <c r="CL49" s="48">
        <f>DCOUNTA(BD!$E$1:$I$1771,BD!$I$1,CRITERIOS!N126:O127)</f>
        <v>0</v>
      </c>
      <c r="CM49" s="48">
        <f>DCOUNTA(BD!$E$1:$I$1771,BD!$I$1,CRITERIOS!P126:Q127)</f>
        <v>0</v>
      </c>
      <c r="CN49" s="48">
        <f>DCOUNTA(BD!$E$1:$I$1771,BD!$I$1,CRITERIOS!R126:S127)</f>
        <v>0</v>
      </c>
      <c r="CO49" s="48">
        <f>DCOUNTA(BD!$E$1:$I$1771,BD!$I$1,CRITERIOS!T126:U127)</f>
        <v>0</v>
      </c>
      <c r="CP49" s="48">
        <f>DCOUNTA(BD!$E$1:$I$1771,BD!$I$1,CRITERIOS!V126:W127)</f>
        <v>0</v>
      </c>
      <c r="CQ49" s="48">
        <f>DCOUNTA(BD!$E$1:$I$1771,BD!$I$1,CRITERIOS!X126:Y127)</f>
        <v>0</v>
      </c>
      <c r="CR49" s="48">
        <f>DCOUNTA(BD!$E$1:$I$1771,BD!$I$1,CRITERIOS!Z126:AA127)</f>
        <v>0</v>
      </c>
      <c r="CS49" s="48">
        <f>DCOUNTA(BD!$E$1:$I$1771,BD!$I$1,CRITERIOS!AB126:AC127)</f>
        <v>0</v>
      </c>
      <c r="CT49" s="48">
        <f>DCOUNTA(BD!$E$1:$I$1771,BD!$I$1,CRITERIOS!AD126:AE127)</f>
        <v>0</v>
      </c>
      <c r="CU49" s="48">
        <f>DCOUNTA(BD!$E$1:$I$1771,BD!$I$1,CRITERIOS!AF126:AG127)</f>
        <v>0</v>
      </c>
      <c r="CV49" s="48">
        <f>DCOUNTA(BD!$E$1:$I$1771,BD!$I$1,CRITERIOS!AH126:AI127)</f>
        <v>0</v>
      </c>
      <c r="CW49" s="48">
        <f>DCOUNTA(BD!$E$1:$I$1771,BD!$I$1,CRITERIOS!AJ126:AK127)</f>
        <v>0</v>
      </c>
      <c r="CX49" s="48">
        <f>DCOUNTA(BD!$E$1:$I$1771,BD!$I$1,CRITERIOS!AL126:AM127)</f>
        <v>0</v>
      </c>
      <c r="CY49" s="48">
        <f>DCOUNTA(BD!$E$1:$I$1771,BD!$I$1,CRITERIOS!AN126:AO127)</f>
        <v>0</v>
      </c>
      <c r="CZ49" s="48">
        <f>DCOUNTA(BD!$E$1:$I$1771,BD!$I$1,CRITERIOS!AP126:AQ127)</f>
        <v>0</v>
      </c>
      <c r="DA49" s="48">
        <f>DCOUNTA(BD!$E$1:$I$1771,BD!$I$1,CRITERIOS!AR126:AS127)</f>
        <v>0</v>
      </c>
      <c r="DB49" s="48">
        <f>DCOUNTA(BD!$E$1:$I$1771,BD!$I$1,CRITERIOS!AT126:AU127)</f>
        <v>0</v>
      </c>
      <c r="DC49" s="48">
        <f>DCOUNTA(BD!$E$1:$I$1771,BD!$I$1,CRITERIOS!AV126:AW127)</f>
        <v>0</v>
      </c>
      <c r="DD49" s="48">
        <f>DCOUNTA(BD!$E$1:$I$1771,BD!$I$1,CRITERIOS!AX126:AY127)</f>
        <v>0</v>
      </c>
      <c r="DE49" s="48">
        <f>DCOUNTA(BD!$E$1:$I$1771,BD!$I$1,CRITERIOS!AZ126:BA127)</f>
        <v>0</v>
      </c>
      <c r="DF49" s="48">
        <f>DCOUNTA(BD!$E$1:$I$1771,BD!$I$1,CRITERIOS!BB126:BC127)</f>
        <v>0</v>
      </c>
      <c r="DG49" s="48">
        <f>DCOUNTA(BD!$E$1:$I$1771,BD!$I$1,CRITERIOS!BD126:BE127)</f>
        <v>0</v>
      </c>
      <c r="DH49" s="48">
        <f>DCOUNTA(BD!$E$1:$I$1771,BD!$I$1,CRITERIOS!BF126:BG127)</f>
        <v>0</v>
      </c>
      <c r="DI49" s="48">
        <f>DCOUNTA(BD!$E$1:$I$1771,BD!$I$1,CRITERIOS!BH126:BI127)</f>
        <v>0</v>
      </c>
      <c r="DJ49" s="48">
        <f>DCOUNTA(BD!$E$1:$I$1771,BD!$I$1,CRITERIOS!BJ126:BK127)</f>
        <v>0</v>
      </c>
      <c r="DK49" s="48">
        <f>DCOUNTA(BD!$E$1:$I$1771,BD!$I$1,CRITERIOS!BL126:BM127)</f>
        <v>0</v>
      </c>
      <c r="DL49" s="48">
        <f>DCOUNTA(BD!$E$1:$I$1771,BD!$I$1,CRITERIOS!BN126:BO127)</f>
        <v>0</v>
      </c>
      <c r="DM49" s="48">
        <f>DCOUNTA(BD!$E$1:$I$1771,BD!$I$1,CRITERIOS!BP126:BQ127)</f>
        <v>0</v>
      </c>
      <c r="DN49" s="48">
        <f>DCOUNTA(BD!$E$1:$I$1771,BD!$I$1,CRITERIOS!BR126:BS127)</f>
        <v>0</v>
      </c>
      <c r="DO49" s="48">
        <f>DCOUNTA(BD!$E$1:$I$1771,BD!$I$1,CRITERIOS!BT126:BU127)</f>
        <v>0</v>
      </c>
      <c r="DP49" s="48">
        <f>DCOUNTA(BD!$E$1:$I$1771,BD!$I$1,CRITERIOS!BV126:BW127)</f>
        <v>0</v>
      </c>
      <c r="DQ49" s="48">
        <f>DCOUNTA(BD!$E$1:$I$1771,BD!$I$1,CRITERIOS!BX126:BY127)</f>
        <v>0</v>
      </c>
      <c r="DR49" s="48">
        <f>DCOUNTA(BD!$E$1:$I$1771,BD!$I$1,CRITERIOS!BZ126:CA127)</f>
        <v>0</v>
      </c>
      <c r="DS49" s="48">
        <f>DCOUNTA(BD!$E$1:$I$1771,BD!$I$1,CRITERIOS!CB126:CC127)</f>
        <v>0</v>
      </c>
      <c r="DT49" s="48">
        <f>DCOUNTA(BD!$E$1:$I$1771,BD!$I$1,CRITERIOS!CD126:CE127)</f>
        <v>0</v>
      </c>
      <c r="DU49" s="48">
        <f>DCOUNTA(BD!$E$1:$I$1771,BD!$I$1,CRITERIOS!CF126:CG127)</f>
        <v>0</v>
      </c>
      <c r="DV49" s="48">
        <f>DCOUNTA(BD!$E$1:$I$1771,BD!$I$1,CRITERIOS!CH126:CI127)</f>
        <v>0</v>
      </c>
    </row>
    <row r="51" spans="1:126" x14ac:dyDescent="0.25">
      <c r="B51" s="100">
        <f t="shared" ref="B51:AG51" si="101">A51+1</f>
        <v>1</v>
      </c>
      <c r="C51" s="100">
        <f t="shared" si="101"/>
        <v>2</v>
      </c>
      <c r="D51" s="100">
        <f t="shared" si="101"/>
        <v>3</v>
      </c>
      <c r="E51" s="100">
        <f t="shared" si="101"/>
        <v>4</v>
      </c>
      <c r="F51" s="100">
        <f t="shared" si="101"/>
        <v>5</v>
      </c>
      <c r="G51" s="100">
        <f t="shared" si="101"/>
        <v>6</v>
      </c>
      <c r="H51" s="100">
        <f t="shared" si="101"/>
        <v>7</v>
      </c>
      <c r="I51" s="100">
        <f t="shared" si="101"/>
        <v>8</v>
      </c>
      <c r="J51" s="100">
        <f t="shared" si="101"/>
        <v>9</v>
      </c>
      <c r="K51" s="100">
        <f t="shared" si="101"/>
        <v>10</v>
      </c>
      <c r="L51" s="100">
        <f t="shared" si="101"/>
        <v>11</v>
      </c>
      <c r="M51" s="100">
        <f t="shared" si="101"/>
        <v>12</v>
      </c>
      <c r="N51" s="100">
        <f t="shared" si="101"/>
        <v>13</v>
      </c>
      <c r="O51" s="100">
        <f t="shared" si="101"/>
        <v>14</v>
      </c>
      <c r="P51" s="100">
        <f t="shared" si="101"/>
        <v>15</v>
      </c>
      <c r="Q51" s="100">
        <f t="shared" si="101"/>
        <v>16</v>
      </c>
      <c r="R51" s="100">
        <f t="shared" si="101"/>
        <v>17</v>
      </c>
      <c r="S51" s="100">
        <f t="shared" si="101"/>
        <v>18</v>
      </c>
      <c r="T51" s="100">
        <f t="shared" si="101"/>
        <v>19</v>
      </c>
      <c r="U51" s="100">
        <f t="shared" si="101"/>
        <v>20</v>
      </c>
      <c r="V51" s="100">
        <f t="shared" si="101"/>
        <v>21</v>
      </c>
      <c r="W51" s="100">
        <f t="shared" si="101"/>
        <v>22</v>
      </c>
      <c r="X51" s="100">
        <f t="shared" si="101"/>
        <v>23</v>
      </c>
      <c r="Y51" s="100">
        <f t="shared" si="101"/>
        <v>24</v>
      </c>
      <c r="Z51" s="100">
        <f t="shared" si="101"/>
        <v>25</v>
      </c>
      <c r="AA51" s="100">
        <f t="shared" si="101"/>
        <v>26</v>
      </c>
      <c r="AB51" s="100">
        <f t="shared" si="101"/>
        <v>27</v>
      </c>
      <c r="AC51" s="100">
        <f t="shared" si="101"/>
        <v>28</v>
      </c>
      <c r="AD51" s="100">
        <f t="shared" si="101"/>
        <v>29</v>
      </c>
      <c r="AE51" s="100">
        <f t="shared" si="101"/>
        <v>30</v>
      </c>
      <c r="AF51" s="100">
        <f t="shared" si="101"/>
        <v>31</v>
      </c>
      <c r="AG51" s="100">
        <f t="shared" si="101"/>
        <v>32</v>
      </c>
      <c r="AH51" s="100">
        <f t="shared" ref="AH51:BL51" si="102">AG51+1</f>
        <v>33</v>
      </c>
      <c r="AI51" s="100">
        <f t="shared" si="102"/>
        <v>34</v>
      </c>
      <c r="AJ51" s="100">
        <f t="shared" si="102"/>
        <v>35</v>
      </c>
      <c r="AK51" s="100">
        <f t="shared" si="102"/>
        <v>36</v>
      </c>
      <c r="AL51" s="100">
        <f t="shared" si="102"/>
        <v>37</v>
      </c>
      <c r="AM51" s="100">
        <f t="shared" si="102"/>
        <v>38</v>
      </c>
      <c r="AN51" s="100">
        <f t="shared" si="102"/>
        <v>39</v>
      </c>
      <c r="AO51" s="100">
        <f t="shared" si="102"/>
        <v>40</v>
      </c>
      <c r="AP51" s="100">
        <f t="shared" si="102"/>
        <v>41</v>
      </c>
      <c r="AQ51" s="100">
        <f t="shared" si="102"/>
        <v>42</v>
      </c>
      <c r="AR51" s="100">
        <f t="shared" si="102"/>
        <v>43</v>
      </c>
      <c r="AS51" s="100">
        <f t="shared" si="102"/>
        <v>44</v>
      </c>
      <c r="AT51" s="100">
        <f t="shared" si="102"/>
        <v>45</v>
      </c>
      <c r="AU51" s="100">
        <f t="shared" si="102"/>
        <v>46</v>
      </c>
      <c r="AV51" s="100">
        <f t="shared" si="102"/>
        <v>47</v>
      </c>
      <c r="AW51" s="100">
        <f t="shared" si="102"/>
        <v>48</v>
      </c>
      <c r="AX51" s="100">
        <f t="shared" si="102"/>
        <v>49</v>
      </c>
      <c r="AY51" s="100">
        <f t="shared" si="102"/>
        <v>50</v>
      </c>
      <c r="AZ51" s="100">
        <f t="shared" si="102"/>
        <v>51</v>
      </c>
      <c r="BA51" s="100">
        <f t="shared" si="102"/>
        <v>52</v>
      </c>
      <c r="BB51" s="100">
        <f t="shared" si="102"/>
        <v>53</v>
      </c>
      <c r="BC51" s="100">
        <f t="shared" si="102"/>
        <v>54</v>
      </c>
      <c r="BD51" s="100">
        <f t="shared" si="102"/>
        <v>55</v>
      </c>
      <c r="BE51" s="100">
        <f t="shared" si="102"/>
        <v>56</v>
      </c>
      <c r="BF51" s="100">
        <f t="shared" si="102"/>
        <v>57</v>
      </c>
      <c r="BG51" s="100">
        <f t="shared" si="102"/>
        <v>58</v>
      </c>
      <c r="BH51" s="100">
        <f t="shared" si="102"/>
        <v>59</v>
      </c>
      <c r="BI51" s="100">
        <f t="shared" si="102"/>
        <v>60</v>
      </c>
      <c r="BJ51" s="100">
        <f t="shared" si="102"/>
        <v>61</v>
      </c>
      <c r="BK51" s="100">
        <f t="shared" si="102"/>
        <v>62</v>
      </c>
      <c r="BL51" s="100">
        <f t="shared" si="102"/>
        <v>63</v>
      </c>
      <c r="BM51" s="100"/>
      <c r="BN51" s="100">
        <f>BL51+1</f>
        <v>64</v>
      </c>
      <c r="BO51" s="100">
        <f t="shared" ref="BO51:BV51" si="103">BN51+1</f>
        <v>65</v>
      </c>
      <c r="BP51" s="100">
        <f t="shared" si="103"/>
        <v>66</v>
      </c>
      <c r="BQ51" s="100">
        <f t="shared" si="103"/>
        <v>67</v>
      </c>
      <c r="BR51" s="100">
        <f t="shared" si="103"/>
        <v>68</v>
      </c>
      <c r="BS51" s="100">
        <f t="shared" si="103"/>
        <v>69</v>
      </c>
      <c r="BT51" s="100">
        <f t="shared" si="103"/>
        <v>70</v>
      </c>
      <c r="BU51" s="100">
        <f t="shared" si="103"/>
        <v>71</v>
      </c>
      <c r="BV51" s="100">
        <f t="shared" si="103"/>
        <v>72</v>
      </c>
      <c r="BW51" s="100">
        <f>BV51+1</f>
        <v>73</v>
      </c>
      <c r="BY51" s="100"/>
      <c r="BZ51" s="361"/>
      <c r="CA51" s="366" t="b">
        <f>AND(BX49&lt;&gt;$BS$1,CA49&lt;&gt;$BS$1)</f>
        <v>1</v>
      </c>
      <c r="CB51" s="27" t="str">
        <f>IF(BX49=$BS$1,"=","&lt;&gt;")</f>
        <v>&lt;&gt;</v>
      </c>
      <c r="CC51" s="367" t="s">
        <v>864</v>
      </c>
      <c r="CD51" t="s">
        <v>868</v>
      </c>
    </row>
    <row r="52" spans="1:126" x14ac:dyDescent="0.25">
      <c r="CB52" s="27" t="str">
        <f>IF(CA49=$BS$1,"=","&lt;&gt;")</f>
        <v>&lt;&gt;</v>
      </c>
      <c r="CC52" s="367"/>
    </row>
    <row r="54" spans="1:126" x14ac:dyDescent="0.25">
      <c r="CA54" t="b">
        <f>AND(BX49&lt;&gt;$BS$1-1,CA49&lt;&gt;$BS$1-1)</f>
        <v>1</v>
      </c>
      <c r="CB54" s="27" t="str">
        <f>IF(BX49=$BS$1-1,"=","&lt;&gt;")</f>
        <v>&lt;&gt;</v>
      </c>
      <c r="CC54" s="367" t="s">
        <v>865</v>
      </c>
      <c r="CD54" t="s">
        <v>869</v>
      </c>
      <c r="CE54">
        <f>IF(CD49,IF(CE49,1000,IF(CF49,BS1-2,BS1-3)))</f>
        <v>1000</v>
      </c>
    </row>
    <row r="55" spans="1:126" x14ac:dyDescent="0.25">
      <c r="CB55" s="27" t="str">
        <f>IF($CA$49=$BS$1-1,"=","&lt;&gt;")</f>
        <v>&lt;&gt;</v>
      </c>
      <c r="CC55" s="367"/>
    </row>
    <row r="56" spans="1:126" x14ac:dyDescent="0.25">
      <c r="BV56">
        <f>MATCH("SIM",D49:AY49,1)</f>
        <v>28</v>
      </c>
    </row>
    <row r="57" spans="1:126" x14ac:dyDescent="0.25">
      <c r="BV57">
        <f>COLUMN(D8)</f>
        <v>4</v>
      </c>
      <c r="CA57" t="b">
        <f>AND(BX49&lt;&gt;$BS$1-2,CA49&lt;&gt;$BS$1-2)</f>
        <v>1</v>
      </c>
      <c r="CB57" s="27" t="str">
        <f>IF($BX$49=$BS$1-2,"=","&lt;&gt;")</f>
        <v>&lt;&gt;</v>
      </c>
      <c r="CC57" s="367" t="s">
        <v>866</v>
      </c>
      <c r="CD57" t="s">
        <v>870</v>
      </c>
    </row>
    <row r="58" spans="1:126" x14ac:dyDescent="0.25">
      <c r="CB58" s="27" t="str">
        <f>IF($CA$49=$BS$1-2,"=","&lt;&gt;")</f>
        <v>&lt;&gt;</v>
      </c>
      <c r="CC58" s="367"/>
    </row>
    <row r="60" spans="1:126" x14ac:dyDescent="0.25">
      <c r="CA60" t="b">
        <f>AND(BX49&lt;&gt;$BS$1-3,CA49&lt;&gt;$BS$1-3)</f>
        <v>1</v>
      </c>
      <c r="CB60" s="27" t="str">
        <f>IF($BX$49=$BS$1-3,"=","&lt;&gt;")</f>
        <v>&lt;&gt;</v>
      </c>
      <c r="CC60" s="367" t="s">
        <v>867</v>
      </c>
      <c r="CD60" t="s">
        <v>871</v>
      </c>
    </row>
    <row r="61" spans="1:126" x14ac:dyDescent="0.25">
      <c r="CB61" s="27" t="str">
        <f>IF($CA$49=$BS$1-3,"=","&lt;&gt;")</f>
        <v>&lt;&gt;</v>
      </c>
      <c r="CC61" s="367"/>
    </row>
  </sheetData>
  <mergeCells count="25">
    <mergeCell ref="X2:AA3"/>
    <mergeCell ref="AB2:AE3"/>
    <mergeCell ref="AF2:AI3"/>
    <mergeCell ref="D2:G2"/>
    <mergeCell ref="H2:K2"/>
    <mergeCell ref="L2:O2"/>
    <mergeCell ref="P2:S2"/>
    <mergeCell ref="T2:W2"/>
    <mergeCell ref="AJ3:AM3"/>
    <mergeCell ref="AN3:AQ3"/>
    <mergeCell ref="AR3:AU3"/>
    <mergeCell ref="AV3:AY3"/>
    <mergeCell ref="AJ2:AM2"/>
    <mergeCell ref="AN2:AQ2"/>
    <mergeCell ref="D3:G3"/>
    <mergeCell ref="H3:K3"/>
    <mergeCell ref="L3:O3"/>
    <mergeCell ref="P3:S3"/>
    <mergeCell ref="T3:W3"/>
    <mergeCell ref="CC51:CC52"/>
    <mergeCell ref="CC54:CC55"/>
    <mergeCell ref="CC57:CC58"/>
    <mergeCell ref="CC60:CC61"/>
    <mergeCell ref="AR2:AU2"/>
    <mergeCell ref="AV2:AY2"/>
  </mergeCells>
  <conditionalFormatting sqref="CG5:CG47 CG49">
    <cfRule type="expression" dxfId="460" priority="2487">
      <formula>COUNTIF($D5:DB5,"SIM")</formula>
    </cfRule>
  </conditionalFormatting>
  <conditionalFormatting sqref="CD5:CD28 CB5:CC34 CB49:CD49 CB48:CC48 CB29:CD47 CB5:CB49">
    <cfRule type="expression" dxfId="459" priority="2492">
      <formula>COUNTIF($D5:CY5,"SIM")</formula>
    </cfRule>
  </conditionalFormatting>
  <conditionalFormatting sqref="BS5:BS49">
    <cfRule type="expression" dxfId="458" priority="2494">
      <formula>COUNTIF($D5:CX5,"SIM")</formula>
    </cfRule>
  </conditionalFormatting>
  <conditionalFormatting sqref="AM42">
    <cfRule type="expression" dxfId="457" priority="29">
      <formula>COUNTIF($D42:AM42,"SIM")=1</formula>
    </cfRule>
    <cfRule type="expression" dxfId="456" priority="30">
      <formula>COUNTIF($D42:AM42,"SIM")&gt;=2</formula>
    </cfRule>
  </conditionalFormatting>
  <conditionalFormatting sqref="AN5:AN48">
    <cfRule type="duplicateValues" dxfId="455" priority="925" stopIfTrue="1"/>
  </conditionalFormatting>
  <conditionalFormatting sqref="AQ5:AQ48">
    <cfRule type="expression" dxfId="454" priority="896">
      <formula>COUNTIF($D5:AQ5,"SIM")=1</formula>
    </cfRule>
    <cfRule type="expression" dxfId="453" priority="897">
      <formula>COUNTIF($D5:AQ5,"SIM")&gt;=2</formula>
    </cfRule>
  </conditionalFormatting>
  <conditionalFormatting sqref="AR5:AR48">
    <cfRule type="duplicateValues" dxfId="452" priority="895" stopIfTrue="1"/>
  </conditionalFormatting>
  <conditionalFormatting sqref="AU5:AU48">
    <cfRule type="expression" dxfId="451" priority="866">
      <formula>COUNTIF($D5:AU5,"SIM")=1</formula>
    </cfRule>
    <cfRule type="expression" dxfId="450" priority="867">
      <formula>COUNTIF($D5:AU5,"SIM")&gt;=2</formula>
    </cfRule>
  </conditionalFormatting>
  <conditionalFormatting sqref="AV5:AV48">
    <cfRule type="duplicateValues" dxfId="449" priority="865" stopIfTrue="1"/>
  </conditionalFormatting>
  <conditionalFormatting sqref="AY5:AY48">
    <cfRule type="expression" dxfId="448" priority="836">
      <formula>COUNTIF($D5:AY5,"SIM")=1</formula>
    </cfRule>
    <cfRule type="expression" dxfId="447" priority="837">
      <formula>COUNTIF($D5:AY5,"SIM")&gt;=2</formula>
    </cfRule>
  </conditionalFormatting>
  <conditionalFormatting sqref="L38">
    <cfRule type="duplicateValues" dxfId="446" priority="350" stopIfTrue="1"/>
  </conditionalFormatting>
  <conditionalFormatting sqref="L39">
    <cfRule type="duplicateValues" dxfId="445" priority="349" stopIfTrue="1"/>
  </conditionalFormatting>
  <conditionalFormatting sqref="L40">
    <cfRule type="duplicateValues" dxfId="444" priority="348" stopIfTrue="1"/>
  </conditionalFormatting>
  <conditionalFormatting sqref="X48">
    <cfRule type="duplicateValues" dxfId="443" priority="262" stopIfTrue="1"/>
  </conditionalFormatting>
  <conditionalFormatting sqref="AB48">
    <cfRule type="duplicateValues" dxfId="442" priority="235" stopIfTrue="1"/>
  </conditionalFormatting>
  <conditionalFormatting sqref="AE19">
    <cfRule type="expression" dxfId="441" priority="89">
      <formula>COUNTIF($D19:AE19,"SIM")=1</formula>
    </cfRule>
    <cfRule type="expression" dxfId="440" priority="90">
      <formula>COUNTIF($D19:AE19,"SIM")&gt;=2</formula>
    </cfRule>
  </conditionalFormatting>
  <conditionalFormatting sqref="AE42">
    <cfRule type="expression" dxfId="439" priority="87">
      <formula>COUNTIF($D42:AE42,"SIM")=1</formula>
    </cfRule>
    <cfRule type="expression" dxfId="438" priority="88">
      <formula>COUNTIF($D42:AE42,"SIM")&gt;=2</formula>
    </cfRule>
  </conditionalFormatting>
  <conditionalFormatting sqref="AE43">
    <cfRule type="expression" dxfId="437" priority="85">
      <formula>COUNTIF($D43:AE43,"SIM")=1</formula>
    </cfRule>
    <cfRule type="expression" dxfId="436" priority="86">
      <formula>COUNTIF($D43:AE43,"SIM")&gt;=2</formula>
    </cfRule>
  </conditionalFormatting>
  <conditionalFormatting sqref="AE14">
    <cfRule type="expression" dxfId="435" priority="83">
      <formula>COUNTIF($D14:AE14,"SIM")=1</formula>
    </cfRule>
    <cfRule type="expression" dxfId="434" priority="84">
      <formula>COUNTIF($D14:AE14,"SIM")&gt;=2</formula>
    </cfRule>
  </conditionalFormatting>
  <conditionalFormatting sqref="AE17">
    <cfRule type="expression" dxfId="433" priority="81">
      <formula>COUNTIF($D17:AE17,"SIM")=1</formula>
    </cfRule>
    <cfRule type="expression" dxfId="432" priority="82">
      <formula>COUNTIF($D17:AE17,"SIM")&gt;=2</formula>
    </cfRule>
  </conditionalFormatting>
  <conditionalFormatting sqref="AE28">
    <cfRule type="expression" dxfId="431" priority="79">
      <formula>COUNTIF($D28:AE28,"SIM")=1</formula>
    </cfRule>
    <cfRule type="expression" dxfId="430" priority="80">
      <formula>COUNTIF($D28:AE28,"SIM")&gt;=2</formula>
    </cfRule>
  </conditionalFormatting>
  <conditionalFormatting sqref="AE34">
    <cfRule type="expression" dxfId="429" priority="77">
      <formula>COUNTIF($D34:AE34,"SIM")=1</formula>
    </cfRule>
    <cfRule type="expression" dxfId="428" priority="78">
      <formula>COUNTIF($D34:AE34,"SIM")&gt;=2</formula>
    </cfRule>
  </conditionalFormatting>
  <conditionalFormatting sqref="AE8">
    <cfRule type="expression" dxfId="427" priority="75">
      <formula>COUNTIF($D8:AE8,"SIM")=1</formula>
    </cfRule>
    <cfRule type="expression" dxfId="426" priority="76">
      <formula>COUNTIF($D8:AE8,"SIM")&gt;=2</formula>
    </cfRule>
  </conditionalFormatting>
  <conditionalFormatting sqref="AE49">
    <cfRule type="expression" dxfId="425" priority="73">
      <formula>COUNTIF($D49:AE49,"SIM")=1</formula>
    </cfRule>
    <cfRule type="expression" dxfId="424" priority="74">
      <formula>COUNTIF($D49:AE49,"SIM")&gt;=2</formula>
    </cfRule>
  </conditionalFormatting>
  <conditionalFormatting sqref="AI9">
    <cfRule type="expression" dxfId="423" priority="71">
      <formula>COUNTIF($D9:AI9,"SIM")=1</formula>
    </cfRule>
    <cfRule type="expression" dxfId="422" priority="72">
      <formula>COUNTIF($D9:AI9,"SIM")&gt;=2</formula>
    </cfRule>
  </conditionalFormatting>
  <conditionalFormatting sqref="AI14">
    <cfRule type="expression" dxfId="421" priority="69">
      <formula>COUNTIF($D14:AI14,"SIM")=1</formula>
    </cfRule>
    <cfRule type="expression" dxfId="420" priority="70">
      <formula>COUNTIF($D14:AI14,"SIM")&gt;=2</formula>
    </cfRule>
  </conditionalFormatting>
  <conditionalFormatting sqref="AI19">
    <cfRule type="expression" dxfId="419" priority="67">
      <formula>COUNTIF($D19:AI19,"SIM")=1</formula>
    </cfRule>
    <cfRule type="expression" dxfId="418" priority="68">
      <formula>COUNTIF($D19:AI19,"SIM")&gt;=2</formula>
    </cfRule>
  </conditionalFormatting>
  <conditionalFormatting sqref="AI22">
    <cfRule type="expression" dxfId="417" priority="65">
      <formula>COUNTIF($D22:AI22,"SIM")=1</formula>
    </cfRule>
    <cfRule type="expression" dxfId="416" priority="66">
      <formula>COUNTIF($D22:AI22,"SIM")&gt;=2</formula>
    </cfRule>
  </conditionalFormatting>
  <conditionalFormatting sqref="AI25">
    <cfRule type="expression" dxfId="415" priority="63">
      <formula>COUNTIF($D25:AI25,"SIM")=1</formula>
    </cfRule>
    <cfRule type="expression" dxfId="414" priority="64">
      <formula>COUNTIF($D25:AI25,"SIM")&gt;=2</formula>
    </cfRule>
  </conditionalFormatting>
  <conditionalFormatting sqref="AI34">
    <cfRule type="expression" dxfId="413" priority="61">
      <formula>COUNTIF($D34:AI34,"SIM")=1</formula>
    </cfRule>
    <cfRule type="expression" dxfId="412" priority="62">
      <formula>COUNTIF($D34:AI34,"SIM")&gt;=2</formula>
    </cfRule>
  </conditionalFormatting>
  <conditionalFormatting sqref="AI42">
    <cfRule type="expression" dxfId="411" priority="59">
      <formula>COUNTIF($D42:AI42,"SIM")=1</formula>
    </cfRule>
    <cfRule type="expression" dxfId="410" priority="60">
      <formula>COUNTIF($D42:AI42,"SIM")&gt;=2</formula>
    </cfRule>
  </conditionalFormatting>
  <conditionalFormatting sqref="AI5">
    <cfRule type="expression" dxfId="409" priority="57">
      <formula>COUNTIF($D5:AI5,"SIM")=1</formula>
    </cfRule>
    <cfRule type="expression" dxfId="408" priority="58">
      <formula>COUNTIF($D5:AI5,"SIM")&gt;=2</formula>
    </cfRule>
  </conditionalFormatting>
  <conditionalFormatting sqref="AI17">
    <cfRule type="expression" dxfId="407" priority="55">
      <formula>COUNTIF($D17:AI17,"SIM")=1</formula>
    </cfRule>
    <cfRule type="expression" dxfId="406" priority="56">
      <formula>COUNTIF($D17:AI17,"SIM")&gt;=2</formula>
    </cfRule>
  </conditionalFormatting>
  <conditionalFormatting sqref="AI36">
    <cfRule type="expression" dxfId="405" priority="53">
      <formula>COUNTIF($D36:AI36,"SIM")=1</formula>
    </cfRule>
    <cfRule type="expression" dxfId="404" priority="54">
      <formula>COUNTIF($D36:AI36,"SIM")&gt;=2</formula>
    </cfRule>
  </conditionalFormatting>
  <conditionalFormatting sqref="AI10">
    <cfRule type="expression" dxfId="403" priority="51">
      <formula>COUNTIF($D10:AI10,"SIM")=1</formula>
    </cfRule>
    <cfRule type="expression" dxfId="402" priority="52">
      <formula>COUNTIF($D10:AI10,"SIM")&gt;=2</formula>
    </cfRule>
  </conditionalFormatting>
  <conditionalFormatting sqref="AM5">
    <cfRule type="expression" dxfId="401" priority="49">
      <formula>COUNTIF($D5:AM5,"SIM")=1</formula>
    </cfRule>
    <cfRule type="expression" dxfId="400" priority="50">
      <formula>COUNTIF($D5:AM5,"SIM")&gt;=2</formula>
    </cfRule>
  </conditionalFormatting>
  <conditionalFormatting sqref="AM6">
    <cfRule type="expression" dxfId="399" priority="47">
      <formula>COUNTIF($D6:AM6,"SIM")=1</formula>
    </cfRule>
    <cfRule type="expression" dxfId="398" priority="48">
      <formula>COUNTIF($D6:AM6,"SIM")&gt;=2</formula>
    </cfRule>
  </conditionalFormatting>
  <conditionalFormatting sqref="AM9">
    <cfRule type="expression" dxfId="397" priority="45">
      <formula>COUNTIF($D9:AM9,"SIM")=1</formula>
    </cfRule>
    <cfRule type="expression" dxfId="396" priority="46">
      <formula>COUNTIF($D9:AM9,"SIM")&gt;=2</formula>
    </cfRule>
  </conditionalFormatting>
  <conditionalFormatting sqref="AM13:AM15">
    <cfRule type="expression" dxfId="395" priority="43">
      <formula>COUNTIF($D13:AM13,"SIM")=1</formula>
    </cfRule>
    <cfRule type="expression" dxfId="394" priority="44">
      <formula>COUNTIF($D13:AM13,"SIM")&gt;=2</formula>
    </cfRule>
  </conditionalFormatting>
  <conditionalFormatting sqref="AM17">
    <cfRule type="expression" dxfId="393" priority="41">
      <formula>COUNTIF($D17:AM17,"SIM")=1</formula>
    </cfRule>
    <cfRule type="expression" dxfId="392" priority="42">
      <formula>COUNTIF($D17:AM17,"SIM")&gt;=2</formula>
    </cfRule>
  </conditionalFormatting>
  <conditionalFormatting sqref="AM19">
    <cfRule type="expression" dxfId="391" priority="39">
      <formula>COUNTIF($D19:AM19,"SIM")=1</formula>
    </cfRule>
    <cfRule type="expression" dxfId="390" priority="40">
      <formula>COUNTIF($D19:AM19,"SIM")&gt;=2</formula>
    </cfRule>
  </conditionalFormatting>
  <conditionalFormatting sqref="AM22">
    <cfRule type="expression" dxfId="389" priority="37">
      <formula>COUNTIF($D22:AM22,"SIM")=1</formula>
    </cfRule>
    <cfRule type="expression" dxfId="388" priority="38">
      <formula>COUNTIF($D22:AM22,"SIM")&gt;=2</formula>
    </cfRule>
  </conditionalFormatting>
  <conditionalFormatting sqref="AM25:AM26">
    <cfRule type="expression" dxfId="387" priority="35">
      <formula>COUNTIF($D25:AM25,"SIM")=1</formula>
    </cfRule>
    <cfRule type="expression" dxfId="386" priority="36">
      <formula>COUNTIF($D25:AM25,"SIM")&gt;=2</formula>
    </cfRule>
  </conditionalFormatting>
  <conditionalFormatting sqref="AM30">
    <cfRule type="expression" dxfId="385" priority="33">
      <formula>COUNTIF($D30:AM30,"SIM")=1</formula>
    </cfRule>
    <cfRule type="expression" dxfId="384" priority="34">
      <formula>COUNTIF($D30:AM30,"SIM")&gt;=2</formula>
    </cfRule>
  </conditionalFormatting>
  <conditionalFormatting sqref="AM34">
    <cfRule type="expression" dxfId="383" priority="31">
      <formula>COUNTIF($D34:AM34,"SIM")=1</formula>
    </cfRule>
    <cfRule type="expression" dxfId="382" priority="32">
      <formula>COUNTIF($D34:AM34,"SIM")&gt;=2</formula>
    </cfRule>
  </conditionalFormatting>
  <conditionalFormatting sqref="D5:D48">
    <cfRule type="duplicateValues" dxfId="381" priority="429" stopIfTrue="1"/>
  </conditionalFormatting>
  <conditionalFormatting sqref="D37">
    <cfRule type="duplicateValues" dxfId="380" priority="428" stopIfTrue="1"/>
  </conditionalFormatting>
  <conditionalFormatting sqref="D39">
    <cfRule type="duplicateValues" dxfId="379" priority="427" stopIfTrue="1"/>
  </conditionalFormatting>
  <conditionalFormatting sqref="D40">
    <cfRule type="duplicateValues" dxfId="378" priority="426" stopIfTrue="1"/>
  </conditionalFormatting>
  <conditionalFormatting sqref="D41">
    <cfRule type="duplicateValues" dxfId="377" priority="425" stopIfTrue="1"/>
  </conditionalFormatting>
  <conditionalFormatting sqref="D42">
    <cfRule type="duplicateValues" dxfId="376" priority="424" stopIfTrue="1"/>
  </conditionalFormatting>
  <conditionalFormatting sqref="D44:D48">
    <cfRule type="duplicateValues" dxfId="375" priority="423" stopIfTrue="1"/>
  </conditionalFormatting>
  <conditionalFormatting sqref="D20">
    <cfRule type="duplicateValues" dxfId="374" priority="422" stopIfTrue="1"/>
  </conditionalFormatting>
  <conditionalFormatting sqref="D36">
    <cfRule type="duplicateValues" dxfId="373" priority="421" stopIfTrue="1"/>
  </conditionalFormatting>
  <conditionalFormatting sqref="D38">
    <cfRule type="duplicateValues" dxfId="372" priority="420" stopIfTrue="1"/>
  </conditionalFormatting>
  <conditionalFormatting sqref="D39">
    <cfRule type="duplicateValues" dxfId="371" priority="419" stopIfTrue="1"/>
  </conditionalFormatting>
  <conditionalFormatting sqref="D40">
    <cfRule type="duplicateValues" dxfId="370" priority="418" stopIfTrue="1"/>
  </conditionalFormatting>
  <conditionalFormatting sqref="D41">
    <cfRule type="duplicateValues" dxfId="369" priority="417" stopIfTrue="1"/>
  </conditionalFormatting>
  <conditionalFormatting sqref="D49">
    <cfRule type="duplicateValues" dxfId="368" priority="416" stopIfTrue="1"/>
  </conditionalFormatting>
  <conditionalFormatting sqref="D49">
    <cfRule type="duplicateValues" dxfId="367" priority="415" stopIfTrue="1"/>
  </conditionalFormatting>
  <conditionalFormatting sqref="D36">
    <cfRule type="duplicateValues" dxfId="366" priority="414" stopIfTrue="1"/>
  </conditionalFormatting>
  <conditionalFormatting sqref="D38">
    <cfRule type="duplicateValues" dxfId="365" priority="413" stopIfTrue="1"/>
  </conditionalFormatting>
  <conditionalFormatting sqref="D39">
    <cfRule type="duplicateValues" dxfId="364" priority="412" stopIfTrue="1"/>
  </conditionalFormatting>
  <conditionalFormatting sqref="D40">
    <cfRule type="duplicateValues" dxfId="363" priority="411" stopIfTrue="1"/>
  </conditionalFormatting>
  <conditionalFormatting sqref="D41">
    <cfRule type="duplicateValues" dxfId="362" priority="410" stopIfTrue="1"/>
  </conditionalFormatting>
  <conditionalFormatting sqref="D19">
    <cfRule type="duplicateValues" dxfId="361" priority="409" stopIfTrue="1"/>
  </conditionalFormatting>
  <conditionalFormatting sqref="D35">
    <cfRule type="duplicateValues" dxfId="360" priority="408" stopIfTrue="1"/>
  </conditionalFormatting>
  <conditionalFormatting sqref="D37">
    <cfRule type="duplicateValues" dxfId="359" priority="407" stopIfTrue="1"/>
  </conditionalFormatting>
  <conditionalFormatting sqref="D38">
    <cfRule type="duplicateValues" dxfId="358" priority="406" stopIfTrue="1"/>
  </conditionalFormatting>
  <conditionalFormatting sqref="D39">
    <cfRule type="duplicateValues" dxfId="357" priority="405" stopIfTrue="1"/>
  </conditionalFormatting>
  <conditionalFormatting sqref="D40">
    <cfRule type="duplicateValues" dxfId="356" priority="404" stopIfTrue="1"/>
  </conditionalFormatting>
  <conditionalFormatting sqref="D48">
    <cfRule type="duplicateValues" dxfId="355" priority="403" stopIfTrue="1"/>
  </conditionalFormatting>
  <conditionalFormatting sqref="D48">
    <cfRule type="duplicateValues" dxfId="354" priority="402" stopIfTrue="1"/>
  </conditionalFormatting>
  <conditionalFormatting sqref="H5:H48">
    <cfRule type="duplicateValues" dxfId="353" priority="401" stopIfTrue="1"/>
  </conditionalFormatting>
  <conditionalFormatting sqref="H37">
    <cfRule type="duplicateValues" dxfId="352" priority="400" stopIfTrue="1"/>
  </conditionalFormatting>
  <conditionalFormatting sqref="H39">
    <cfRule type="duplicateValues" dxfId="351" priority="399" stopIfTrue="1"/>
  </conditionalFormatting>
  <conditionalFormatting sqref="H40">
    <cfRule type="duplicateValues" dxfId="350" priority="398" stopIfTrue="1"/>
  </conditionalFormatting>
  <conditionalFormatting sqref="H41">
    <cfRule type="duplicateValues" dxfId="349" priority="397" stopIfTrue="1"/>
  </conditionalFormatting>
  <conditionalFormatting sqref="H42">
    <cfRule type="duplicateValues" dxfId="348" priority="396" stopIfTrue="1"/>
  </conditionalFormatting>
  <conditionalFormatting sqref="H44:H48">
    <cfRule type="duplicateValues" dxfId="347" priority="395" stopIfTrue="1"/>
  </conditionalFormatting>
  <conditionalFormatting sqref="H20">
    <cfRule type="duplicateValues" dxfId="346" priority="394" stopIfTrue="1"/>
  </conditionalFormatting>
  <conditionalFormatting sqref="H36">
    <cfRule type="duplicateValues" dxfId="345" priority="393" stopIfTrue="1"/>
  </conditionalFormatting>
  <conditionalFormatting sqref="H38">
    <cfRule type="duplicateValues" dxfId="344" priority="392" stopIfTrue="1"/>
  </conditionalFormatting>
  <conditionalFormatting sqref="H39">
    <cfRule type="duplicateValues" dxfId="343" priority="391" stopIfTrue="1"/>
  </conditionalFormatting>
  <conditionalFormatting sqref="H40">
    <cfRule type="duplicateValues" dxfId="342" priority="390" stopIfTrue="1"/>
  </conditionalFormatting>
  <conditionalFormatting sqref="H41">
    <cfRule type="duplicateValues" dxfId="341" priority="389" stopIfTrue="1"/>
  </conditionalFormatting>
  <conditionalFormatting sqref="H49">
    <cfRule type="duplicateValues" dxfId="340" priority="388" stopIfTrue="1"/>
  </conditionalFormatting>
  <conditionalFormatting sqref="H49">
    <cfRule type="duplicateValues" dxfId="339" priority="387" stopIfTrue="1"/>
  </conditionalFormatting>
  <conditionalFormatting sqref="H36">
    <cfRule type="duplicateValues" dxfId="338" priority="386" stopIfTrue="1"/>
  </conditionalFormatting>
  <conditionalFormatting sqref="H38">
    <cfRule type="duplicateValues" dxfId="337" priority="385" stopIfTrue="1"/>
  </conditionalFormatting>
  <conditionalFormatting sqref="H39">
    <cfRule type="duplicateValues" dxfId="336" priority="384" stopIfTrue="1"/>
  </conditionalFormatting>
  <conditionalFormatting sqref="H40">
    <cfRule type="duplicateValues" dxfId="335" priority="383" stopIfTrue="1"/>
  </conditionalFormatting>
  <conditionalFormatting sqref="H41">
    <cfRule type="duplicateValues" dxfId="334" priority="382" stopIfTrue="1"/>
  </conditionalFormatting>
  <conditionalFormatting sqref="H19">
    <cfRule type="duplicateValues" dxfId="333" priority="381" stopIfTrue="1"/>
  </conditionalFormatting>
  <conditionalFormatting sqref="H35">
    <cfRule type="duplicateValues" dxfId="332" priority="380" stopIfTrue="1"/>
  </conditionalFormatting>
  <conditionalFormatting sqref="H37">
    <cfRule type="duplicateValues" dxfId="331" priority="379" stopIfTrue="1"/>
  </conditionalFormatting>
  <conditionalFormatting sqref="H38">
    <cfRule type="duplicateValues" dxfId="330" priority="378" stopIfTrue="1"/>
  </conditionalFormatting>
  <conditionalFormatting sqref="H39">
    <cfRule type="duplicateValues" dxfId="329" priority="377" stopIfTrue="1"/>
  </conditionalFormatting>
  <conditionalFormatting sqref="H40">
    <cfRule type="duplicateValues" dxfId="328" priority="376" stopIfTrue="1"/>
  </conditionalFormatting>
  <conditionalFormatting sqref="H48">
    <cfRule type="duplicateValues" dxfId="327" priority="375" stopIfTrue="1"/>
  </conditionalFormatting>
  <conditionalFormatting sqref="H48">
    <cfRule type="duplicateValues" dxfId="326" priority="374" stopIfTrue="1"/>
  </conditionalFormatting>
  <conditionalFormatting sqref="L5:L48">
    <cfRule type="duplicateValues" dxfId="325" priority="373" stopIfTrue="1"/>
  </conditionalFormatting>
  <conditionalFormatting sqref="L37">
    <cfRule type="duplicateValues" dxfId="324" priority="372" stopIfTrue="1"/>
  </conditionalFormatting>
  <conditionalFormatting sqref="L39">
    <cfRule type="duplicateValues" dxfId="323" priority="371" stopIfTrue="1"/>
  </conditionalFormatting>
  <conditionalFormatting sqref="L40">
    <cfRule type="duplicateValues" dxfId="322" priority="370" stopIfTrue="1"/>
  </conditionalFormatting>
  <conditionalFormatting sqref="L41">
    <cfRule type="duplicateValues" dxfId="321" priority="369" stopIfTrue="1"/>
  </conditionalFormatting>
  <conditionalFormatting sqref="L42">
    <cfRule type="duplicateValues" dxfId="320" priority="368" stopIfTrue="1"/>
  </conditionalFormatting>
  <conditionalFormatting sqref="L44:L48">
    <cfRule type="duplicateValues" dxfId="319" priority="367" stopIfTrue="1"/>
  </conditionalFormatting>
  <conditionalFormatting sqref="L20">
    <cfRule type="duplicateValues" dxfId="318" priority="366" stopIfTrue="1"/>
  </conditionalFormatting>
  <conditionalFormatting sqref="L36">
    <cfRule type="duplicateValues" dxfId="317" priority="365" stopIfTrue="1"/>
  </conditionalFormatting>
  <conditionalFormatting sqref="L38">
    <cfRule type="duplicateValues" dxfId="316" priority="364" stopIfTrue="1"/>
  </conditionalFormatting>
  <conditionalFormatting sqref="L39">
    <cfRule type="duplicateValues" dxfId="315" priority="363" stopIfTrue="1"/>
  </conditionalFormatting>
  <conditionalFormatting sqref="L40">
    <cfRule type="duplicateValues" dxfId="314" priority="362" stopIfTrue="1"/>
  </conditionalFormatting>
  <conditionalFormatting sqref="L41">
    <cfRule type="duplicateValues" dxfId="313" priority="361" stopIfTrue="1"/>
  </conditionalFormatting>
  <conditionalFormatting sqref="L49">
    <cfRule type="duplicateValues" dxfId="312" priority="360" stopIfTrue="1"/>
  </conditionalFormatting>
  <conditionalFormatting sqref="L49">
    <cfRule type="duplicateValues" dxfId="311" priority="359" stopIfTrue="1"/>
  </conditionalFormatting>
  <conditionalFormatting sqref="L36">
    <cfRule type="duplicateValues" dxfId="310" priority="358" stopIfTrue="1"/>
  </conditionalFormatting>
  <conditionalFormatting sqref="L38">
    <cfRule type="duplicateValues" dxfId="309" priority="357" stopIfTrue="1"/>
  </conditionalFormatting>
  <conditionalFormatting sqref="L39">
    <cfRule type="duplicateValues" dxfId="308" priority="356" stopIfTrue="1"/>
  </conditionalFormatting>
  <conditionalFormatting sqref="L40">
    <cfRule type="duplicateValues" dxfId="307" priority="355" stopIfTrue="1"/>
  </conditionalFormatting>
  <conditionalFormatting sqref="L41">
    <cfRule type="duplicateValues" dxfId="306" priority="354" stopIfTrue="1"/>
  </conditionalFormatting>
  <conditionalFormatting sqref="L19">
    <cfRule type="duplicateValues" dxfId="305" priority="353" stopIfTrue="1"/>
  </conditionalFormatting>
  <conditionalFormatting sqref="L35">
    <cfRule type="duplicateValues" dxfId="304" priority="352" stopIfTrue="1"/>
  </conditionalFormatting>
  <conditionalFormatting sqref="L37">
    <cfRule type="duplicateValues" dxfId="303" priority="351" stopIfTrue="1"/>
  </conditionalFormatting>
  <conditionalFormatting sqref="L48">
    <cfRule type="duplicateValues" dxfId="302" priority="347" stopIfTrue="1"/>
  </conditionalFormatting>
  <conditionalFormatting sqref="L48">
    <cfRule type="duplicateValues" dxfId="301" priority="346" stopIfTrue="1"/>
  </conditionalFormatting>
  <conditionalFormatting sqref="P5:P48">
    <cfRule type="duplicateValues" dxfId="300" priority="345" stopIfTrue="1"/>
  </conditionalFormatting>
  <conditionalFormatting sqref="P37">
    <cfRule type="duplicateValues" dxfId="299" priority="344" stopIfTrue="1"/>
  </conditionalFormatting>
  <conditionalFormatting sqref="P39">
    <cfRule type="duplicateValues" dxfId="298" priority="343" stopIfTrue="1"/>
  </conditionalFormatting>
  <conditionalFormatting sqref="P40">
    <cfRule type="duplicateValues" dxfId="297" priority="342" stopIfTrue="1"/>
  </conditionalFormatting>
  <conditionalFormatting sqref="P41">
    <cfRule type="duplicateValues" dxfId="296" priority="341" stopIfTrue="1"/>
  </conditionalFormatting>
  <conditionalFormatting sqref="P42">
    <cfRule type="duplicateValues" dxfId="295" priority="340" stopIfTrue="1"/>
  </conditionalFormatting>
  <conditionalFormatting sqref="P44:P48">
    <cfRule type="duplicateValues" dxfId="294" priority="339" stopIfTrue="1"/>
  </conditionalFormatting>
  <conditionalFormatting sqref="P20">
    <cfRule type="duplicateValues" dxfId="293" priority="338" stopIfTrue="1"/>
  </conditionalFormatting>
  <conditionalFormatting sqref="P36">
    <cfRule type="duplicateValues" dxfId="292" priority="337" stopIfTrue="1"/>
  </conditionalFormatting>
  <conditionalFormatting sqref="P38">
    <cfRule type="duplicateValues" dxfId="291" priority="336" stopIfTrue="1"/>
  </conditionalFormatting>
  <conditionalFormatting sqref="P39">
    <cfRule type="duplicateValues" dxfId="290" priority="335" stopIfTrue="1"/>
  </conditionalFormatting>
  <conditionalFormatting sqref="P40">
    <cfRule type="duplicateValues" dxfId="289" priority="334" stopIfTrue="1"/>
  </conditionalFormatting>
  <conditionalFormatting sqref="P41">
    <cfRule type="duplicateValues" dxfId="288" priority="333" stopIfTrue="1"/>
  </conditionalFormatting>
  <conditionalFormatting sqref="P49">
    <cfRule type="duplicateValues" dxfId="287" priority="332" stopIfTrue="1"/>
  </conditionalFormatting>
  <conditionalFormatting sqref="P49">
    <cfRule type="duplicateValues" dxfId="286" priority="331" stopIfTrue="1"/>
  </conditionalFormatting>
  <conditionalFormatting sqref="P36">
    <cfRule type="duplicateValues" dxfId="285" priority="330" stopIfTrue="1"/>
  </conditionalFormatting>
  <conditionalFormatting sqref="P38">
    <cfRule type="duplicateValues" dxfId="284" priority="329" stopIfTrue="1"/>
  </conditionalFormatting>
  <conditionalFormatting sqref="P39">
    <cfRule type="duplicateValues" dxfId="283" priority="328" stopIfTrue="1"/>
  </conditionalFormatting>
  <conditionalFormatting sqref="P40">
    <cfRule type="duplicateValues" dxfId="282" priority="327" stopIfTrue="1"/>
  </conditionalFormatting>
  <conditionalFormatting sqref="P41">
    <cfRule type="duplicateValues" dxfId="281" priority="326" stopIfTrue="1"/>
  </conditionalFormatting>
  <conditionalFormatting sqref="P19">
    <cfRule type="duplicateValues" dxfId="280" priority="325" stopIfTrue="1"/>
  </conditionalFormatting>
  <conditionalFormatting sqref="P35">
    <cfRule type="duplicateValues" dxfId="279" priority="324" stopIfTrue="1"/>
  </conditionalFormatting>
  <conditionalFormatting sqref="P37">
    <cfRule type="duplicateValues" dxfId="278" priority="323" stopIfTrue="1"/>
  </conditionalFormatting>
  <conditionalFormatting sqref="P38">
    <cfRule type="duplicateValues" dxfId="277" priority="322" stopIfTrue="1"/>
  </conditionalFormatting>
  <conditionalFormatting sqref="P39">
    <cfRule type="duplicateValues" dxfId="276" priority="321" stopIfTrue="1"/>
  </conditionalFormatting>
  <conditionalFormatting sqref="P40">
    <cfRule type="duplicateValues" dxfId="275" priority="320" stopIfTrue="1"/>
  </conditionalFormatting>
  <conditionalFormatting sqref="P48">
    <cfRule type="duplicateValues" dxfId="274" priority="319" stopIfTrue="1"/>
  </conditionalFormatting>
  <conditionalFormatting sqref="P48">
    <cfRule type="duplicateValues" dxfId="273" priority="318" stopIfTrue="1"/>
  </conditionalFormatting>
  <conditionalFormatting sqref="T5:T48">
    <cfRule type="duplicateValues" dxfId="272" priority="317" stopIfTrue="1"/>
  </conditionalFormatting>
  <conditionalFormatting sqref="T37">
    <cfRule type="duplicateValues" dxfId="271" priority="316" stopIfTrue="1"/>
  </conditionalFormatting>
  <conditionalFormatting sqref="T39">
    <cfRule type="duplicateValues" dxfId="270" priority="315" stopIfTrue="1"/>
  </conditionalFormatting>
  <conditionalFormatting sqref="T40">
    <cfRule type="duplicateValues" dxfId="269" priority="314" stopIfTrue="1"/>
  </conditionalFormatting>
  <conditionalFormatting sqref="T41">
    <cfRule type="duplicateValues" dxfId="268" priority="313" stopIfTrue="1"/>
  </conditionalFormatting>
  <conditionalFormatting sqref="T42">
    <cfRule type="duplicateValues" dxfId="267" priority="312" stopIfTrue="1"/>
  </conditionalFormatting>
  <conditionalFormatting sqref="T44:T48">
    <cfRule type="duplicateValues" dxfId="266" priority="311" stopIfTrue="1"/>
  </conditionalFormatting>
  <conditionalFormatting sqref="T20">
    <cfRule type="duplicateValues" dxfId="265" priority="310" stopIfTrue="1"/>
  </conditionalFormatting>
  <conditionalFormatting sqref="T36">
    <cfRule type="duplicateValues" dxfId="264" priority="309" stopIfTrue="1"/>
  </conditionalFormatting>
  <conditionalFormatting sqref="T38">
    <cfRule type="duplicateValues" dxfId="263" priority="308" stopIfTrue="1"/>
  </conditionalFormatting>
  <conditionalFormatting sqref="T39">
    <cfRule type="duplicateValues" dxfId="262" priority="307" stopIfTrue="1"/>
  </conditionalFormatting>
  <conditionalFormatting sqref="T40">
    <cfRule type="duplicateValues" dxfId="261" priority="306" stopIfTrue="1"/>
  </conditionalFormatting>
  <conditionalFormatting sqref="T41">
    <cfRule type="duplicateValues" dxfId="260" priority="305" stopIfTrue="1"/>
  </conditionalFormatting>
  <conditionalFormatting sqref="T49">
    <cfRule type="duplicateValues" dxfId="259" priority="304" stopIfTrue="1"/>
  </conditionalFormatting>
  <conditionalFormatting sqref="T49">
    <cfRule type="duplicateValues" dxfId="258" priority="303" stopIfTrue="1"/>
  </conditionalFormatting>
  <conditionalFormatting sqref="T36">
    <cfRule type="duplicateValues" dxfId="257" priority="302" stopIfTrue="1"/>
  </conditionalFormatting>
  <conditionalFormatting sqref="T38">
    <cfRule type="duplicateValues" dxfId="256" priority="301" stopIfTrue="1"/>
  </conditionalFormatting>
  <conditionalFormatting sqref="T39">
    <cfRule type="duplicateValues" dxfId="255" priority="300" stopIfTrue="1"/>
  </conditionalFormatting>
  <conditionalFormatting sqref="T40">
    <cfRule type="duplicateValues" dxfId="254" priority="299" stopIfTrue="1"/>
  </conditionalFormatting>
  <conditionalFormatting sqref="T41">
    <cfRule type="duplicateValues" dxfId="253" priority="298" stopIfTrue="1"/>
  </conditionalFormatting>
  <conditionalFormatting sqref="T19">
    <cfRule type="duplicateValues" dxfId="252" priority="297" stopIfTrue="1"/>
  </conditionalFormatting>
  <conditionalFormatting sqref="T35">
    <cfRule type="duplicateValues" dxfId="251" priority="296" stopIfTrue="1"/>
  </conditionalFormatting>
  <conditionalFormatting sqref="T37">
    <cfRule type="duplicateValues" dxfId="250" priority="295" stopIfTrue="1"/>
  </conditionalFormatting>
  <conditionalFormatting sqref="T38">
    <cfRule type="duplicateValues" dxfId="249" priority="294" stopIfTrue="1"/>
  </conditionalFormatting>
  <conditionalFormatting sqref="T39">
    <cfRule type="duplicateValues" dxfId="248" priority="293" stopIfTrue="1"/>
  </conditionalFormatting>
  <conditionalFormatting sqref="T40">
    <cfRule type="duplicateValues" dxfId="247" priority="292" stopIfTrue="1"/>
  </conditionalFormatting>
  <conditionalFormatting sqref="T48">
    <cfRule type="duplicateValues" dxfId="246" priority="291" stopIfTrue="1"/>
  </conditionalFormatting>
  <conditionalFormatting sqref="T48">
    <cfRule type="duplicateValues" dxfId="245" priority="290" stopIfTrue="1"/>
  </conditionalFormatting>
  <conditionalFormatting sqref="X5:X48">
    <cfRule type="duplicateValues" dxfId="244" priority="289" stopIfTrue="1"/>
  </conditionalFormatting>
  <conditionalFormatting sqref="X37">
    <cfRule type="duplicateValues" dxfId="243" priority="288" stopIfTrue="1"/>
  </conditionalFormatting>
  <conditionalFormatting sqref="X39">
    <cfRule type="duplicateValues" dxfId="242" priority="287" stopIfTrue="1"/>
  </conditionalFormatting>
  <conditionalFormatting sqref="X40">
    <cfRule type="duplicateValues" dxfId="241" priority="286" stopIfTrue="1"/>
  </conditionalFormatting>
  <conditionalFormatting sqref="X41">
    <cfRule type="duplicateValues" dxfId="240" priority="285" stopIfTrue="1"/>
  </conditionalFormatting>
  <conditionalFormatting sqref="X42">
    <cfRule type="duplicateValues" dxfId="239" priority="284" stopIfTrue="1"/>
  </conditionalFormatting>
  <conditionalFormatting sqref="X44:X48">
    <cfRule type="duplicateValues" dxfId="238" priority="283" stopIfTrue="1"/>
  </conditionalFormatting>
  <conditionalFormatting sqref="X20">
    <cfRule type="duplicateValues" dxfId="237" priority="282" stopIfTrue="1"/>
  </conditionalFormatting>
  <conditionalFormatting sqref="X36">
    <cfRule type="duplicateValues" dxfId="236" priority="281" stopIfTrue="1"/>
  </conditionalFormatting>
  <conditionalFormatting sqref="X38">
    <cfRule type="duplicateValues" dxfId="235" priority="280" stopIfTrue="1"/>
  </conditionalFormatting>
  <conditionalFormatting sqref="X39">
    <cfRule type="duplicateValues" dxfId="234" priority="279" stopIfTrue="1"/>
  </conditionalFormatting>
  <conditionalFormatting sqref="X40">
    <cfRule type="duplicateValues" dxfId="233" priority="278" stopIfTrue="1"/>
  </conditionalFormatting>
  <conditionalFormatting sqref="X41">
    <cfRule type="duplicateValues" dxfId="232" priority="277" stopIfTrue="1"/>
  </conditionalFormatting>
  <conditionalFormatting sqref="X49">
    <cfRule type="duplicateValues" dxfId="231" priority="276" stopIfTrue="1"/>
  </conditionalFormatting>
  <conditionalFormatting sqref="X49">
    <cfRule type="duplicateValues" dxfId="230" priority="275" stopIfTrue="1"/>
  </conditionalFormatting>
  <conditionalFormatting sqref="X36">
    <cfRule type="duplicateValues" dxfId="229" priority="274" stopIfTrue="1"/>
  </conditionalFormatting>
  <conditionalFormatting sqref="X38">
    <cfRule type="duplicateValues" dxfId="228" priority="273" stopIfTrue="1"/>
  </conditionalFormatting>
  <conditionalFormatting sqref="X39">
    <cfRule type="duplicateValues" dxfId="227" priority="272" stopIfTrue="1"/>
  </conditionalFormatting>
  <conditionalFormatting sqref="X40">
    <cfRule type="duplicateValues" dxfId="226" priority="271" stopIfTrue="1"/>
  </conditionalFormatting>
  <conditionalFormatting sqref="X41">
    <cfRule type="duplicateValues" dxfId="225" priority="270" stopIfTrue="1"/>
  </conditionalFormatting>
  <conditionalFormatting sqref="X19">
    <cfRule type="duplicateValues" dxfId="224" priority="269" stopIfTrue="1"/>
  </conditionalFormatting>
  <conditionalFormatting sqref="X35">
    <cfRule type="duplicateValues" dxfId="223" priority="268" stopIfTrue="1"/>
  </conditionalFormatting>
  <conditionalFormatting sqref="X37">
    <cfRule type="duplicateValues" dxfId="222" priority="267" stopIfTrue="1"/>
  </conditionalFormatting>
  <conditionalFormatting sqref="X38">
    <cfRule type="duplicateValues" dxfId="221" priority="266" stopIfTrue="1"/>
  </conditionalFormatting>
  <conditionalFormatting sqref="X39">
    <cfRule type="duplicateValues" dxfId="220" priority="265" stopIfTrue="1"/>
  </conditionalFormatting>
  <conditionalFormatting sqref="X40">
    <cfRule type="duplicateValues" dxfId="219" priority="264" stopIfTrue="1"/>
  </conditionalFormatting>
  <conditionalFormatting sqref="X48">
    <cfRule type="duplicateValues" dxfId="218" priority="263" stopIfTrue="1"/>
  </conditionalFormatting>
  <conditionalFormatting sqref="AB5:AB48">
    <cfRule type="duplicateValues" dxfId="217" priority="261" stopIfTrue="1"/>
  </conditionalFormatting>
  <conditionalFormatting sqref="AB37">
    <cfRule type="duplicateValues" dxfId="216" priority="260" stopIfTrue="1"/>
  </conditionalFormatting>
  <conditionalFormatting sqref="AB39">
    <cfRule type="duplicateValues" dxfId="215" priority="259" stopIfTrue="1"/>
  </conditionalFormatting>
  <conditionalFormatting sqref="AB40">
    <cfRule type="duplicateValues" dxfId="214" priority="258" stopIfTrue="1"/>
  </conditionalFormatting>
  <conditionalFormatting sqref="AB41">
    <cfRule type="duplicateValues" dxfId="213" priority="257" stopIfTrue="1"/>
  </conditionalFormatting>
  <conditionalFormatting sqref="AB42">
    <cfRule type="duplicateValues" dxfId="212" priority="256" stopIfTrue="1"/>
  </conditionalFormatting>
  <conditionalFormatting sqref="AB44:AB48">
    <cfRule type="duplicateValues" dxfId="211" priority="255" stopIfTrue="1"/>
  </conditionalFormatting>
  <conditionalFormatting sqref="AB20">
    <cfRule type="duplicateValues" dxfId="210" priority="254" stopIfTrue="1"/>
  </conditionalFormatting>
  <conditionalFormatting sqref="AB36">
    <cfRule type="duplicateValues" dxfId="209" priority="253" stopIfTrue="1"/>
  </conditionalFormatting>
  <conditionalFormatting sqref="AB38">
    <cfRule type="duplicateValues" dxfId="208" priority="252" stopIfTrue="1"/>
  </conditionalFormatting>
  <conditionalFormatting sqref="AB39">
    <cfRule type="duplicateValues" dxfId="207" priority="251" stopIfTrue="1"/>
  </conditionalFormatting>
  <conditionalFormatting sqref="AB40">
    <cfRule type="duplicateValues" dxfId="206" priority="250" stopIfTrue="1"/>
  </conditionalFormatting>
  <conditionalFormatting sqref="AB41">
    <cfRule type="duplicateValues" dxfId="205" priority="249" stopIfTrue="1"/>
  </conditionalFormatting>
  <conditionalFormatting sqref="AB49">
    <cfRule type="duplicateValues" dxfId="204" priority="248" stopIfTrue="1"/>
  </conditionalFormatting>
  <conditionalFormatting sqref="AB49">
    <cfRule type="duplicateValues" dxfId="203" priority="247" stopIfTrue="1"/>
  </conditionalFormatting>
  <conditionalFormatting sqref="AB36">
    <cfRule type="duplicateValues" dxfId="202" priority="246" stopIfTrue="1"/>
  </conditionalFormatting>
  <conditionalFormatting sqref="AB38">
    <cfRule type="duplicateValues" dxfId="201" priority="245" stopIfTrue="1"/>
  </conditionalFormatting>
  <conditionalFormatting sqref="AB39">
    <cfRule type="duplicateValues" dxfId="200" priority="244" stopIfTrue="1"/>
  </conditionalFormatting>
  <conditionalFormatting sqref="AB40">
    <cfRule type="duplicateValues" dxfId="199" priority="243" stopIfTrue="1"/>
  </conditionalFormatting>
  <conditionalFormatting sqref="AB41">
    <cfRule type="duplicateValues" dxfId="198" priority="242" stopIfTrue="1"/>
  </conditionalFormatting>
  <conditionalFormatting sqref="AB19">
    <cfRule type="duplicateValues" dxfId="197" priority="241" stopIfTrue="1"/>
  </conditionalFormatting>
  <conditionalFormatting sqref="AB35">
    <cfRule type="duplicateValues" dxfId="196" priority="240" stopIfTrue="1"/>
  </conditionalFormatting>
  <conditionalFormatting sqref="AB37">
    <cfRule type="duplicateValues" dxfId="195" priority="239" stopIfTrue="1"/>
  </conditionalFormatting>
  <conditionalFormatting sqref="AB38">
    <cfRule type="duplicateValues" dxfId="194" priority="238" stopIfTrue="1"/>
  </conditionalFormatting>
  <conditionalFormatting sqref="AB39">
    <cfRule type="duplicateValues" dxfId="193" priority="237" stopIfTrue="1"/>
  </conditionalFormatting>
  <conditionalFormatting sqref="AB40">
    <cfRule type="duplicateValues" dxfId="192" priority="236" stopIfTrue="1"/>
  </conditionalFormatting>
  <conditionalFormatting sqref="AB48">
    <cfRule type="duplicateValues" dxfId="191" priority="234" stopIfTrue="1"/>
  </conditionalFormatting>
  <conditionalFormatting sqref="AF5:AF48">
    <cfRule type="duplicateValues" dxfId="190" priority="233" stopIfTrue="1"/>
  </conditionalFormatting>
  <conditionalFormatting sqref="AF37">
    <cfRule type="duplicateValues" dxfId="189" priority="232" stopIfTrue="1"/>
  </conditionalFormatting>
  <conditionalFormatting sqref="AF39">
    <cfRule type="duplicateValues" dxfId="188" priority="231" stopIfTrue="1"/>
  </conditionalFormatting>
  <conditionalFormatting sqref="AF40">
    <cfRule type="duplicateValues" dxfId="187" priority="230" stopIfTrue="1"/>
  </conditionalFormatting>
  <conditionalFormatting sqref="AF41">
    <cfRule type="duplicateValues" dxfId="186" priority="229" stopIfTrue="1"/>
  </conditionalFormatting>
  <conditionalFormatting sqref="AF42">
    <cfRule type="duplicateValues" dxfId="185" priority="228" stopIfTrue="1"/>
  </conditionalFormatting>
  <conditionalFormatting sqref="AF44:AF48">
    <cfRule type="duplicateValues" dxfId="184" priority="227" stopIfTrue="1"/>
  </conditionalFormatting>
  <conditionalFormatting sqref="AF20">
    <cfRule type="duplicateValues" dxfId="183" priority="226" stopIfTrue="1"/>
  </conditionalFormatting>
  <conditionalFormatting sqref="AF36">
    <cfRule type="duplicateValues" dxfId="182" priority="225" stopIfTrue="1"/>
  </conditionalFormatting>
  <conditionalFormatting sqref="AF38">
    <cfRule type="duplicateValues" dxfId="181" priority="224" stopIfTrue="1"/>
  </conditionalFormatting>
  <conditionalFormatting sqref="AF39">
    <cfRule type="duplicateValues" dxfId="180" priority="223" stopIfTrue="1"/>
  </conditionalFormatting>
  <conditionalFormatting sqref="AF40">
    <cfRule type="duplicateValues" dxfId="179" priority="222" stopIfTrue="1"/>
  </conditionalFormatting>
  <conditionalFormatting sqref="AF41">
    <cfRule type="duplicateValues" dxfId="178" priority="221" stopIfTrue="1"/>
  </conditionalFormatting>
  <conditionalFormatting sqref="AF49">
    <cfRule type="duplicateValues" dxfId="177" priority="220" stopIfTrue="1"/>
  </conditionalFormatting>
  <conditionalFormatting sqref="AF49">
    <cfRule type="duplicateValues" dxfId="176" priority="219" stopIfTrue="1"/>
  </conditionalFormatting>
  <conditionalFormatting sqref="AF36">
    <cfRule type="duplicateValues" dxfId="175" priority="218" stopIfTrue="1"/>
  </conditionalFormatting>
  <conditionalFormatting sqref="AF38">
    <cfRule type="duplicateValues" dxfId="174" priority="217" stopIfTrue="1"/>
  </conditionalFormatting>
  <conditionalFormatting sqref="AF39">
    <cfRule type="duplicateValues" dxfId="173" priority="216" stopIfTrue="1"/>
  </conditionalFormatting>
  <conditionalFormatting sqref="AF40">
    <cfRule type="duplicateValues" dxfId="172" priority="215" stopIfTrue="1"/>
  </conditionalFormatting>
  <conditionalFormatting sqref="AF41">
    <cfRule type="duplicateValues" dxfId="171" priority="214" stopIfTrue="1"/>
  </conditionalFormatting>
  <conditionalFormatting sqref="AF19">
    <cfRule type="duplicateValues" dxfId="170" priority="213" stopIfTrue="1"/>
  </conditionalFormatting>
  <conditionalFormatting sqref="AF35">
    <cfRule type="duplicateValues" dxfId="169" priority="212" stopIfTrue="1"/>
  </conditionalFormatting>
  <conditionalFormatting sqref="AF37">
    <cfRule type="duplicateValues" dxfId="168" priority="211" stopIfTrue="1"/>
  </conditionalFormatting>
  <conditionalFormatting sqref="AF38">
    <cfRule type="duplicateValues" dxfId="167" priority="210" stopIfTrue="1"/>
  </conditionalFormatting>
  <conditionalFormatting sqref="AF39">
    <cfRule type="duplicateValues" dxfId="166" priority="209" stopIfTrue="1"/>
  </conditionalFormatting>
  <conditionalFormatting sqref="AF40">
    <cfRule type="duplicateValues" dxfId="165" priority="208" stopIfTrue="1"/>
  </conditionalFormatting>
  <conditionalFormatting sqref="AF48">
    <cfRule type="duplicateValues" dxfId="164" priority="207" stopIfTrue="1"/>
  </conditionalFormatting>
  <conditionalFormatting sqref="AF48">
    <cfRule type="duplicateValues" dxfId="163" priority="206" stopIfTrue="1"/>
  </conditionalFormatting>
  <conditionalFormatting sqref="AJ5:AJ48">
    <cfRule type="duplicateValues" dxfId="162" priority="205" stopIfTrue="1"/>
  </conditionalFormatting>
  <conditionalFormatting sqref="AJ37">
    <cfRule type="duplicateValues" dxfId="161" priority="204" stopIfTrue="1"/>
  </conditionalFormatting>
  <conditionalFormatting sqref="AJ39">
    <cfRule type="duplicateValues" dxfId="160" priority="203" stopIfTrue="1"/>
  </conditionalFormatting>
  <conditionalFormatting sqref="AJ40">
    <cfRule type="duplicateValues" dxfId="159" priority="202" stopIfTrue="1"/>
  </conditionalFormatting>
  <conditionalFormatting sqref="AJ41">
    <cfRule type="duplicateValues" dxfId="158" priority="201" stopIfTrue="1"/>
  </conditionalFormatting>
  <conditionalFormatting sqref="AJ42">
    <cfRule type="duplicateValues" dxfId="157" priority="200" stopIfTrue="1"/>
  </conditionalFormatting>
  <conditionalFormatting sqref="AJ44:AJ48">
    <cfRule type="duplicateValues" dxfId="156" priority="199" stopIfTrue="1"/>
  </conditionalFormatting>
  <conditionalFormatting sqref="AJ20">
    <cfRule type="duplicateValues" dxfId="155" priority="198" stopIfTrue="1"/>
  </conditionalFormatting>
  <conditionalFormatting sqref="AJ36">
    <cfRule type="duplicateValues" dxfId="154" priority="197" stopIfTrue="1"/>
  </conditionalFormatting>
  <conditionalFormatting sqref="AJ38">
    <cfRule type="duplicateValues" dxfId="153" priority="196" stopIfTrue="1"/>
  </conditionalFormatting>
  <conditionalFormatting sqref="AJ39">
    <cfRule type="duplicateValues" dxfId="152" priority="195" stopIfTrue="1"/>
  </conditionalFormatting>
  <conditionalFormatting sqref="AJ40">
    <cfRule type="duplicateValues" dxfId="151" priority="194" stopIfTrue="1"/>
  </conditionalFormatting>
  <conditionalFormatting sqref="AJ41">
    <cfRule type="duplicateValues" dxfId="150" priority="193" stopIfTrue="1"/>
  </conditionalFormatting>
  <conditionalFormatting sqref="AJ49">
    <cfRule type="duplicateValues" dxfId="149" priority="192" stopIfTrue="1"/>
  </conditionalFormatting>
  <conditionalFormatting sqref="AJ49">
    <cfRule type="duplicateValues" dxfId="148" priority="191" stopIfTrue="1"/>
  </conditionalFormatting>
  <conditionalFormatting sqref="AJ36">
    <cfRule type="duplicateValues" dxfId="147" priority="190" stopIfTrue="1"/>
  </conditionalFormatting>
  <conditionalFormatting sqref="AJ38">
    <cfRule type="duplicateValues" dxfId="146" priority="189" stopIfTrue="1"/>
  </conditionalFormatting>
  <conditionalFormatting sqref="AJ39">
    <cfRule type="duplicateValues" dxfId="145" priority="188" stopIfTrue="1"/>
  </conditionalFormatting>
  <conditionalFormatting sqref="AJ40">
    <cfRule type="duplicateValues" dxfId="144" priority="187" stopIfTrue="1"/>
  </conditionalFormatting>
  <conditionalFormatting sqref="AJ41">
    <cfRule type="duplicateValues" dxfId="143" priority="186" stopIfTrue="1"/>
  </conditionalFormatting>
  <conditionalFormatting sqref="AJ19">
    <cfRule type="duplicateValues" dxfId="142" priority="185" stopIfTrue="1"/>
  </conditionalFormatting>
  <conditionalFormatting sqref="AJ35">
    <cfRule type="duplicateValues" dxfId="141" priority="184" stopIfTrue="1"/>
  </conditionalFormatting>
  <conditionalFormatting sqref="AJ37">
    <cfRule type="duplicateValues" dxfId="140" priority="183" stopIfTrue="1"/>
  </conditionalFormatting>
  <conditionalFormatting sqref="AJ38">
    <cfRule type="duplicateValues" dxfId="139" priority="182" stopIfTrue="1"/>
  </conditionalFormatting>
  <conditionalFormatting sqref="AJ39">
    <cfRule type="duplicateValues" dxfId="138" priority="181" stopIfTrue="1"/>
  </conditionalFormatting>
  <conditionalFormatting sqref="AJ40">
    <cfRule type="duplicateValues" dxfId="137" priority="180" stopIfTrue="1"/>
  </conditionalFormatting>
  <conditionalFormatting sqref="AJ48">
    <cfRule type="duplicateValues" dxfId="136" priority="179" stopIfTrue="1"/>
  </conditionalFormatting>
  <conditionalFormatting sqref="AJ48">
    <cfRule type="duplicateValues" dxfId="135" priority="178" stopIfTrue="1"/>
  </conditionalFormatting>
  <conditionalFormatting sqref="S6 S10:S16 S18 S8 S42:S49 S20:S40">
    <cfRule type="expression" dxfId="134" priority="176">
      <formula>COUNTIF($D6:S6,"SIM")=1</formula>
    </cfRule>
    <cfRule type="expression" dxfId="133" priority="177">
      <formula>COUNTIF($D6:S6,"SIM")&gt;=2</formula>
    </cfRule>
  </conditionalFormatting>
  <conditionalFormatting sqref="G18:G19">
    <cfRule type="expression" dxfId="132" priority="158">
      <formula>COUNTIF($D18:G18,"SIM")=1</formula>
    </cfRule>
    <cfRule type="expression" dxfId="131" priority="159">
      <formula>COUNTIF($D18:G18,"SIM")&gt;=2</formula>
    </cfRule>
  </conditionalFormatting>
  <conditionalFormatting sqref="G5:G17 G20:G49">
    <cfRule type="expression" dxfId="130" priority="174">
      <formula>COUNTIF($D5:G5,"SIM")=1</formula>
    </cfRule>
    <cfRule type="expression" dxfId="129" priority="175">
      <formula>COUNTIF($D5:G5,"SIM")&gt;=2</formula>
    </cfRule>
  </conditionalFormatting>
  <conditionalFormatting sqref="K5:K18 K20:K49">
    <cfRule type="expression" dxfId="128" priority="172">
      <formula>COUNTIF($D5:K5,"SIM")=1</formula>
    </cfRule>
    <cfRule type="expression" dxfId="127" priority="173">
      <formula>COUNTIF($D5:K5,"SIM")&gt;=2</formula>
    </cfRule>
  </conditionalFormatting>
  <conditionalFormatting sqref="O6 O8:O18 O20:O21 O23:O24 O43:O49 O26:O41">
    <cfRule type="expression" dxfId="126" priority="170">
      <formula>COUNTIF($D6:O6,"SIM")=1</formula>
    </cfRule>
    <cfRule type="expression" dxfId="125" priority="171">
      <formula>COUNTIF($D6:O6,"SIM")&gt;=2</formula>
    </cfRule>
  </conditionalFormatting>
  <conditionalFormatting sqref="W5:W6 W8 W10:W12 W14 W20:W24 W16:W18 W44:W49 W26:W42">
    <cfRule type="expression" dxfId="124" priority="168">
      <formula>COUNTIF($D5:W5,"SIM")=1</formula>
    </cfRule>
    <cfRule type="expression" dxfId="123" priority="169">
      <formula>COUNTIF($D5:W5,"SIM")&gt;=2</formula>
    </cfRule>
  </conditionalFormatting>
  <conditionalFormatting sqref="AA5:AA6 AA8 AA10:AA12 AA16:AA18 AA20:AA27 AA35:AA41 AA45:AA49 AA29:AA33">
    <cfRule type="expression" dxfId="122" priority="166">
      <formula>COUNTIF($D5:AA5,"SIM")=1</formula>
    </cfRule>
    <cfRule type="expression" dxfId="121" priority="167">
      <formula>COUNTIF($D5:AA5,"SIM")&gt;=2</formula>
    </cfRule>
  </conditionalFormatting>
  <conditionalFormatting sqref="AE5:AE6 AE10:AE13 AE20:AE27 AE44:AE48 AE15:AE16 AE18 AE29:AE33 AE35:AE41">
    <cfRule type="expression" dxfId="120" priority="164">
      <formula>COUNTIF($D5:AE5,"SIM")=1</formula>
    </cfRule>
    <cfRule type="expression" dxfId="119" priority="165">
      <formula>COUNTIF($D5:AE5,"SIM")&gt;=2</formula>
    </cfRule>
  </conditionalFormatting>
  <conditionalFormatting sqref="AI6:AI8 AI11:AI13 AI15:AI16 AI20:AI21 AI23:AI24 AI26:AI33 AI35 AI43:AI49 AI18 AI37:AI41">
    <cfRule type="expression" dxfId="118" priority="162">
      <formula>COUNTIF($D6:AI6,"SIM")=1</formula>
    </cfRule>
    <cfRule type="expression" dxfId="117" priority="163">
      <formula>COUNTIF($D6:AI6,"SIM")&gt;=2</formula>
    </cfRule>
  </conditionalFormatting>
  <conditionalFormatting sqref="AM7:AM8 AM10:AM12 AM16 AM18 AM20:AM21 AM23:AM24 AM27:AM29 AM31:AM33 AM35:AM41 AM43:AM49">
    <cfRule type="expression" dxfId="116" priority="160">
      <formula>COUNTIF($D7:AM7,"SIM")=1</formula>
    </cfRule>
    <cfRule type="expression" dxfId="115" priority="161">
      <formula>COUNTIF($D7:AM7,"SIM")&gt;=2</formula>
    </cfRule>
  </conditionalFormatting>
  <conditionalFormatting sqref="K19">
    <cfRule type="expression" dxfId="114" priority="156">
      <formula>COUNTIF($D19:K19,"SIM")=1</formula>
    </cfRule>
    <cfRule type="expression" dxfId="113" priority="157">
      <formula>COUNTIF($D19:K19,"SIM")&gt;=2</formula>
    </cfRule>
  </conditionalFormatting>
  <conditionalFormatting sqref="O7">
    <cfRule type="expression" dxfId="112" priority="154">
      <formula>COUNTIF($D7:O7,"SIM")=1</formula>
    </cfRule>
    <cfRule type="expression" dxfId="111" priority="155">
      <formula>COUNTIF($D7:O7,"SIM")&gt;=2</formula>
    </cfRule>
  </conditionalFormatting>
  <conditionalFormatting sqref="O19">
    <cfRule type="expression" dxfId="110" priority="152">
      <formula>COUNTIF($D19:O19,"SIM")=1</formula>
    </cfRule>
    <cfRule type="expression" dxfId="109" priority="153">
      <formula>COUNTIF($D19:O19,"SIM")&gt;=2</formula>
    </cfRule>
  </conditionalFormatting>
  <conditionalFormatting sqref="O22">
    <cfRule type="expression" dxfId="108" priority="150">
      <formula>COUNTIF($D22:O22,"SIM")=1</formula>
    </cfRule>
    <cfRule type="expression" dxfId="107" priority="151">
      <formula>COUNTIF($D22:O22,"SIM")&gt;=2</formula>
    </cfRule>
  </conditionalFormatting>
  <conditionalFormatting sqref="O42">
    <cfRule type="expression" dxfId="106" priority="148">
      <formula>COUNTIF($D42:O42,"SIM")=1</formula>
    </cfRule>
    <cfRule type="expression" dxfId="105" priority="149">
      <formula>COUNTIF($D42:O42,"SIM")&gt;=2</formula>
    </cfRule>
  </conditionalFormatting>
  <conditionalFormatting sqref="O5">
    <cfRule type="expression" dxfId="104" priority="146">
      <formula>COUNTIF($D5:O5,"SIM")=1</formula>
    </cfRule>
    <cfRule type="expression" dxfId="103" priority="147">
      <formula>COUNTIF($D5:O5,"SIM")&gt;=2</formula>
    </cfRule>
  </conditionalFormatting>
  <conditionalFormatting sqref="O25">
    <cfRule type="expression" dxfId="102" priority="144">
      <formula>COUNTIF($D25:O25,"SIM")=1</formula>
    </cfRule>
    <cfRule type="expression" dxfId="101" priority="145">
      <formula>COUNTIF($D25:O25,"SIM")&gt;=2</formula>
    </cfRule>
  </conditionalFormatting>
  <conditionalFormatting sqref="P21">
    <cfRule type="duplicateValues" dxfId="100" priority="143" stopIfTrue="1"/>
  </conditionalFormatting>
  <conditionalFormatting sqref="S5">
    <cfRule type="expression" dxfId="99" priority="141">
      <formula>COUNTIF($D5:S5,"SIM")=1</formula>
    </cfRule>
    <cfRule type="expression" dxfId="98" priority="142">
      <formula>COUNTIF($D5:S5,"SIM")&gt;=2</formula>
    </cfRule>
  </conditionalFormatting>
  <conditionalFormatting sqref="S9">
    <cfRule type="expression" dxfId="97" priority="139">
      <formula>COUNTIF($D9:S9,"SIM")=1</formula>
    </cfRule>
    <cfRule type="expression" dxfId="96" priority="140">
      <formula>COUNTIF($D9:S9,"SIM")&gt;=2</formula>
    </cfRule>
  </conditionalFormatting>
  <conditionalFormatting sqref="S7">
    <cfRule type="expression" dxfId="95" priority="137">
      <formula>COUNTIF($D7:S7,"SIM")=1</formula>
    </cfRule>
    <cfRule type="expression" dxfId="94" priority="138">
      <formula>COUNTIF($D7:S7,"SIM")&gt;=2</formula>
    </cfRule>
  </conditionalFormatting>
  <conditionalFormatting sqref="S41">
    <cfRule type="expression" dxfId="93" priority="135">
      <formula>COUNTIF($D41:S41,"SIM")=1</formula>
    </cfRule>
    <cfRule type="expression" dxfId="92" priority="136">
      <formula>COUNTIF($D41:S41,"SIM")&gt;=2</formula>
    </cfRule>
  </conditionalFormatting>
  <conditionalFormatting sqref="S19">
    <cfRule type="expression" dxfId="91" priority="133">
      <formula>COUNTIF($D19:S19,"SIM")=1</formula>
    </cfRule>
    <cfRule type="expression" dxfId="90" priority="134">
      <formula>COUNTIF($D19:S19,"SIM")&gt;=2</formula>
    </cfRule>
  </conditionalFormatting>
  <conditionalFormatting sqref="S17">
    <cfRule type="expression" dxfId="89" priority="131">
      <formula>COUNTIF($D17:S17,"SIM")=1</formula>
    </cfRule>
    <cfRule type="expression" dxfId="88" priority="132">
      <formula>COUNTIF($D17:S17,"SIM")&gt;=2</formula>
    </cfRule>
  </conditionalFormatting>
  <conditionalFormatting sqref="W7">
    <cfRule type="expression" dxfId="87" priority="129">
      <formula>COUNTIF($D7:W7,"SIM")=1</formula>
    </cfRule>
    <cfRule type="expression" dxfId="86" priority="130">
      <formula>COUNTIF($D7:W7,"SIM")&gt;=2</formula>
    </cfRule>
  </conditionalFormatting>
  <conditionalFormatting sqref="W9">
    <cfRule type="expression" dxfId="85" priority="127">
      <formula>COUNTIF($D9:W9,"SIM")=1</formula>
    </cfRule>
    <cfRule type="expression" dxfId="84" priority="128">
      <formula>COUNTIF($D9:W9,"SIM")&gt;=2</formula>
    </cfRule>
  </conditionalFormatting>
  <conditionalFormatting sqref="W13">
    <cfRule type="expression" dxfId="83" priority="125">
      <formula>COUNTIF($D13:W13,"SIM")=1</formula>
    </cfRule>
    <cfRule type="expression" dxfId="82" priority="126">
      <formula>COUNTIF($D13:W13,"SIM")&gt;=2</formula>
    </cfRule>
  </conditionalFormatting>
  <conditionalFormatting sqref="W19">
    <cfRule type="expression" dxfId="81" priority="123">
      <formula>COUNTIF($D19:W19,"SIM")=1</formula>
    </cfRule>
    <cfRule type="expression" dxfId="80" priority="124">
      <formula>COUNTIF($D19:W19,"SIM")&gt;=2</formula>
    </cfRule>
  </conditionalFormatting>
  <conditionalFormatting sqref="W25">
    <cfRule type="expression" dxfId="79" priority="121">
      <formula>COUNTIF($D25:W25,"SIM")=1</formula>
    </cfRule>
    <cfRule type="expression" dxfId="78" priority="122">
      <formula>COUNTIF($D25:W25,"SIM")&gt;=2</formula>
    </cfRule>
  </conditionalFormatting>
  <conditionalFormatting sqref="W43">
    <cfRule type="expression" dxfId="77" priority="119">
      <formula>COUNTIF($D43:W43,"SIM")=1</formula>
    </cfRule>
    <cfRule type="expression" dxfId="76" priority="120">
      <formula>COUNTIF($D43:W43,"SIM")&gt;=2</formula>
    </cfRule>
  </conditionalFormatting>
  <conditionalFormatting sqref="W15">
    <cfRule type="expression" dxfId="75" priority="117">
      <formula>COUNTIF($D15:W15,"SIM")=1</formula>
    </cfRule>
    <cfRule type="expression" dxfId="74" priority="118">
      <formula>COUNTIF($D15:W15,"SIM")&gt;=2</formula>
    </cfRule>
  </conditionalFormatting>
  <conditionalFormatting sqref="AA7">
    <cfRule type="expression" dxfId="73" priority="115">
      <formula>COUNTIF($D7:AA7,"SIM")=1</formula>
    </cfRule>
    <cfRule type="expression" dxfId="72" priority="116">
      <formula>COUNTIF($D7:AA7,"SIM")&gt;=2</formula>
    </cfRule>
  </conditionalFormatting>
  <conditionalFormatting sqref="AA9">
    <cfRule type="expression" dxfId="71" priority="113">
      <formula>COUNTIF($D9:AA9,"SIM")=1</formula>
    </cfRule>
    <cfRule type="expression" dxfId="70" priority="114">
      <formula>COUNTIF($D9:AA9,"SIM")&gt;=2</formula>
    </cfRule>
  </conditionalFormatting>
  <conditionalFormatting sqref="AA13">
    <cfRule type="expression" dxfId="69" priority="111">
      <formula>COUNTIF($D13:AA13,"SIM")=1</formula>
    </cfRule>
    <cfRule type="expression" dxfId="68" priority="112">
      <formula>COUNTIF($D13:AA13,"SIM")&gt;=2</formula>
    </cfRule>
  </conditionalFormatting>
  <conditionalFormatting sqref="AA19">
    <cfRule type="expression" dxfId="67" priority="109">
      <formula>COUNTIF($D19:AA19,"SIM")=1</formula>
    </cfRule>
    <cfRule type="expression" dxfId="66" priority="110">
      <formula>COUNTIF($D19:AA19,"SIM")&gt;=2</formula>
    </cfRule>
  </conditionalFormatting>
  <conditionalFormatting sqref="AA34">
    <cfRule type="expression" dxfId="65" priority="107">
      <formula>COUNTIF($D34:AA34,"SIM")=1</formula>
    </cfRule>
    <cfRule type="expression" dxfId="64" priority="108">
      <formula>COUNTIF($D34:AA34,"SIM")&gt;=2</formula>
    </cfRule>
  </conditionalFormatting>
  <conditionalFormatting sqref="AA42">
    <cfRule type="expression" dxfId="63" priority="105">
      <formula>COUNTIF($D42:AA42,"SIM")=1</formula>
    </cfRule>
    <cfRule type="expression" dxfId="62" priority="106">
      <formula>COUNTIF($D42:AA42,"SIM")&gt;=2</formula>
    </cfRule>
  </conditionalFormatting>
  <conditionalFormatting sqref="AA43">
    <cfRule type="expression" dxfId="61" priority="103">
      <formula>COUNTIF($D43:AA43,"SIM")=1</formula>
    </cfRule>
    <cfRule type="expression" dxfId="60" priority="104">
      <formula>COUNTIF($D43:AA43,"SIM")&gt;=2</formula>
    </cfRule>
  </conditionalFormatting>
  <conditionalFormatting sqref="AA14">
    <cfRule type="expression" dxfId="59" priority="101">
      <formula>COUNTIF($D14:AA14,"SIM")=1</formula>
    </cfRule>
    <cfRule type="expression" dxfId="58" priority="102">
      <formula>COUNTIF($D14:AA14,"SIM")&gt;=2</formula>
    </cfRule>
  </conditionalFormatting>
  <conditionalFormatting sqref="AA15">
    <cfRule type="expression" dxfId="57" priority="99">
      <formula>COUNTIF($D15:AA15,"SIM")=1</formula>
    </cfRule>
    <cfRule type="expression" dxfId="56" priority="100">
      <formula>COUNTIF($D15:AA15,"SIM")&gt;=2</formula>
    </cfRule>
  </conditionalFormatting>
  <conditionalFormatting sqref="AA28">
    <cfRule type="expression" dxfId="55" priority="97">
      <formula>COUNTIF($D28:AA28,"SIM")=1</formula>
    </cfRule>
    <cfRule type="expression" dxfId="54" priority="98">
      <formula>COUNTIF($D28:AA28,"SIM")&gt;=2</formula>
    </cfRule>
  </conditionalFormatting>
  <conditionalFormatting sqref="AA44">
    <cfRule type="expression" dxfId="53" priority="95">
      <formula>COUNTIF($D44:AA44,"SIM")=1</formula>
    </cfRule>
    <cfRule type="expression" dxfId="52" priority="96">
      <formula>COUNTIF($D44:AA44,"SIM")&gt;=2</formula>
    </cfRule>
  </conditionalFormatting>
  <conditionalFormatting sqref="AE9">
    <cfRule type="expression" dxfId="51" priority="93">
      <formula>COUNTIF($D9:AE9,"SIM")=1</formula>
    </cfRule>
    <cfRule type="expression" dxfId="50" priority="94">
      <formula>COUNTIF($D9:AE9,"SIM")&gt;=2</formula>
    </cfRule>
  </conditionalFormatting>
  <conditionalFormatting sqref="AE7">
    <cfRule type="expression" dxfId="49" priority="91">
      <formula>COUNTIF($D7:AE7,"SIM")=1</formula>
    </cfRule>
    <cfRule type="expression" dxfId="48" priority="92">
      <formula>COUNTIF($D7:AE7,"SIM")&gt;=2</formula>
    </cfRule>
  </conditionalFormatting>
  <conditionalFormatting sqref="AN49">
    <cfRule type="duplicateValues" dxfId="47" priority="18" stopIfTrue="1"/>
  </conditionalFormatting>
  <conditionalFormatting sqref="AQ49">
    <cfRule type="expression" dxfId="46" priority="16">
      <formula>COUNTIF($D49:AQ49,"SIM")=1</formula>
    </cfRule>
    <cfRule type="expression" dxfId="45" priority="17">
      <formula>COUNTIF($D49:AQ49,"SIM")&gt;=2</formula>
    </cfRule>
  </conditionalFormatting>
  <conditionalFormatting sqref="AR49">
    <cfRule type="duplicateValues" dxfId="44" priority="15" stopIfTrue="1"/>
  </conditionalFormatting>
  <conditionalFormatting sqref="AU49">
    <cfRule type="expression" dxfId="43" priority="13">
      <formula>COUNTIF($D49:AU49,"SIM")=1</formula>
    </cfRule>
    <cfRule type="expression" dxfId="42" priority="14">
      <formula>COUNTIF($D49:AU49,"SIM")&gt;=2</formula>
    </cfRule>
  </conditionalFormatting>
  <conditionalFormatting sqref="AV49">
    <cfRule type="duplicateValues" dxfId="41" priority="12" stopIfTrue="1"/>
  </conditionalFormatting>
  <conditionalFormatting sqref="AY49">
    <cfRule type="expression" dxfId="40" priority="10">
      <formula>COUNTIF($D49:AY49,"SIM")=1</formula>
    </cfRule>
    <cfRule type="expression" dxfId="39" priority="11">
      <formula>COUNTIF($D49:AY49,"SIM")&gt;=2</formula>
    </cfRule>
  </conditionalFormatting>
  <conditionalFormatting sqref="BK28">
    <cfRule type="expression" dxfId="38" priority="2630">
      <formula>$BK$28=$BW$28</formula>
    </cfRule>
  </conditionalFormatting>
  <conditionalFormatting sqref="BJ28">
    <cfRule type="expression" dxfId="37" priority="2631">
      <formula>$BJ$28=$BW$28</formula>
    </cfRule>
  </conditionalFormatting>
  <conditionalFormatting sqref="CA51 BV5:BX49">
    <cfRule type="expression" dxfId="36" priority="2652">
      <formula>COUNTIF($D5:CX5,"SIM")</formula>
    </cfRule>
  </conditionalFormatting>
  <conditionalFormatting sqref="BP5:BR49">
    <cfRule type="expression" dxfId="35" priority="2653">
      <formula>COUNTIF($D5:CY5,"SIM")</formula>
    </cfRule>
  </conditionalFormatting>
  <conditionalFormatting sqref="CA5:CA49">
    <cfRule type="expression" dxfId="34" priority="4">
      <formula>COUNTIF($D5:DC5,"SIM")</formula>
    </cfRule>
  </conditionalFormatting>
  <conditionalFormatting sqref="BN5:BO49">
    <cfRule type="expression" dxfId="33" priority="2661">
      <formula>COUNTIF($D5:CX5,"SIM")</formula>
    </cfRule>
  </conditionalFormatting>
  <conditionalFormatting sqref="CE5:CF47 CE49:CF49">
    <cfRule type="expression" dxfId="6" priority="2663">
      <formula>COUNTIF($D5:DA5,"SIM")</formula>
    </cfRule>
  </conditionalFormatting>
  <conditionalFormatting sqref="BT5:BU49">
    <cfRule type="expression" dxfId="5" priority="2670">
      <formula>COUNTIF($D5:CW5,"SIM")</formula>
    </cfRule>
  </conditionalFormatting>
  <conditionalFormatting sqref="AZ5:BM49">
    <cfRule type="expression" dxfId="4" priority="2671">
      <formula>COUNTIF($D5:CK5,"SIM")</formula>
    </cfRule>
  </conditionalFormatting>
  <conditionalFormatting sqref="BY5:BZ49">
    <cfRule type="expression" dxfId="3" priority="2672">
      <formula>COUNTIF($D5:CY5,"SIM")</formula>
    </cfRule>
  </conditionalFormatting>
  <conditionalFormatting sqref="CG5:CG48">
    <cfRule type="expression" dxfId="2" priority="1">
      <formula>COUNTIF($D5:DB5,"SIM")</formula>
    </cfRule>
  </conditionalFormatting>
  <conditionalFormatting sqref="CD5:CD48">
    <cfRule type="expression" dxfId="1" priority="2">
      <formula>COUNTIF($D5:DA5,"SIM")</formula>
    </cfRule>
  </conditionalFormatting>
  <conditionalFormatting sqref="CE5:CF48">
    <cfRule type="expression" dxfId="0" priority="3">
      <formula>COUNTIF($D5:DA5,"SIM")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4A90-D07C-471C-8055-D9085E998709}">
  <sheetPr codeName="Plan29"/>
  <dimension ref="A1:R47"/>
  <sheetViews>
    <sheetView showGridLines="0" tabSelected="1" workbookViewId="0">
      <pane xSplit="2" ySplit="2" topLeftCell="C3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RowHeight="15" x14ac:dyDescent="0.25"/>
  <cols>
    <col min="1" max="1" width="9.140625" style="30"/>
    <col min="2" max="2" width="20.7109375" style="30" bestFit="1" customWidth="1"/>
    <col min="3" max="3" width="4.7109375" style="30" bestFit="1" customWidth="1"/>
    <col min="4" max="4" width="6.42578125" style="30" bestFit="1" customWidth="1"/>
    <col min="5" max="5" width="4.7109375" style="30" bestFit="1" customWidth="1"/>
    <col min="6" max="6" width="6.42578125" style="30" bestFit="1" customWidth="1"/>
    <col min="7" max="7" width="4.7109375" style="30" bestFit="1" customWidth="1"/>
    <col min="8" max="8" width="6.42578125" style="30" bestFit="1" customWidth="1"/>
    <col min="9" max="9" width="4.28515625" style="30" customWidth="1"/>
    <col min="10" max="10" width="7.7109375" style="30" bestFit="1" customWidth="1"/>
    <col min="11" max="11" width="20.85546875" style="30" bestFit="1" customWidth="1"/>
    <col min="12" max="12" width="9.140625" style="30"/>
    <col min="13" max="13" width="8.5703125" style="30" customWidth="1"/>
    <col min="14" max="14" width="7.42578125" style="30" customWidth="1"/>
    <col min="15" max="15" width="8.7109375" style="30" customWidth="1"/>
    <col min="17" max="17" width="26.42578125" customWidth="1"/>
    <col min="18" max="18" width="13.42578125" customWidth="1"/>
    <col min="19" max="19" width="9.140625" style="30"/>
    <col min="20" max="20" width="20.7109375" style="30" bestFit="1" customWidth="1"/>
    <col min="21" max="21" width="9.140625" style="30"/>
    <col min="22" max="22" width="8.28515625" style="30" customWidth="1"/>
    <col min="23" max="16384" width="9.140625" style="30"/>
  </cols>
  <sheetData>
    <row r="1" spans="1:18" ht="18.75" customHeight="1" thickTop="1" thickBot="1" x14ac:dyDescent="0.3">
      <c r="A1" s="31"/>
      <c r="B1" s="29"/>
      <c r="C1" s="384" t="s">
        <v>52</v>
      </c>
      <c r="D1" s="385"/>
      <c r="E1" s="386" t="s">
        <v>49</v>
      </c>
      <c r="F1" s="387"/>
      <c r="G1" s="388" t="s">
        <v>47</v>
      </c>
      <c r="H1" s="389"/>
      <c r="I1" s="34"/>
      <c r="J1" s="382" t="s">
        <v>51</v>
      </c>
      <c r="K1" s="383"/>
      <c r="L1" s="383"/>
      <c r="M1" s="390" t="s">
        <v>253</v>
      </c>
      <c r="N1" s="390" t="s">
        <v>254</v>
      </c>
      <c r="O1" s="390" t="s">
        <v>255</v>
      </c>
      <c r="Q1" s="382" t="s">
        <v>251</v>
      </c>
      <c r="R1" s="383"/>
    </row>
    <row r="2" spans="1:18" ht="15.75" customHeight="1" thickBot="1" x14ac:dyDescent="0.3">
      <c r="A2" s="32"/>
      <c r="B2" s="35" t="s">
        <v>48</v>
      </c>
      <c r="C2" s="47" t="s">
        <v>256</v>
      </c>
      <c r="D2" s="47" t="s">
        <v>131</v>
      </c>
      <c r="E2" s="36" t="s">
        <v>256</v>
      </c>
      <c r="F2" s="36" t="s">
        <v>131</v>
      </c>
      <c r="G2" s="37" t="s">
        <v>256</v>
      </c>
      <c r="H2" s="37" t="s">
        <v>131</v>
      </c>
      <c r="I2" s="38"/>
      <c r="J2" s="42" t="s">
        <v>50</v>
      </c>
      <c r="K2" s="42" t="s">
        <v>48</v>
      </c>
      <c r="L2" s="150" t="s">
        <v>10</v>
      </c>
      <c r="M2" s="391"/>
      <c r="N2" s="391"/>
      <c r="O2" s="391"/>
      <c r="Q2" s="42" t="s">
        <v>48</v>
      </c>
      <c r="R2" s="42" t="s">
        <v>10</v>
      </c>
    </row>
    <row r="3" spans="1:18" x14ac:dyDescent="0.25">
      <c r="A3" s="33">
        <v>1</v>
      </c>
      <c r="B3" s="39" t="s">
        <v>259</v>
      </c>
      <c r="C3" s="11">
        <v>9</v>
      </c>
      <c r="D3" s="11"/>
      <c r="E3" s="11">
        <v>10</v>
      </c>
      <c r="F3" s="11"/>
      <c r="G3" s="11">
        <v>6</v>
      </c>
      <c r="H3" s="11"/>
      <c r="I3" s="40"/>
      <c r="J3" s="43">
        <v>1</v>
      </c>
      <c r="K3" s="44" t="str">
        <f>INDEX(TABELA!$B$5:$B$49,MATCH(LARGE(TABELA!$BR$5:$BR$49,J3),TABELA!$BR$5:$BR$49,0))</f>
        <v>Alexandre Melillo</v>
      </c>
      <c r="L3" s="153">
        <f>VLOOKUP(K3,TABELA!$B$4:$BW$49,69,FALSE)</f>
        <v>458.02102000012098</v>
      </c>
      <c r="M3" s="152" t="s">
        <v>252</v>
      </c>
      <c r="N3" s="151" t="s">
        <v>252</v>
      </c>
      <c r="O3" s="151" t="s">
        <v>252</v>
      </c>
      <c r="P3" s="1"/>
      <c r="Q3" s="100" t="s">
        <v>259</v>
      </c>
      <c r="R3" s="91">
        <v>323</v>
      </c>
    </row>
    <row r="4" spans="1:18" x14ac:dyDescent="0.25">
      <c r="A4" s="33">
        <v>2</v>
      </c>
      <c r="B4" s="41" t="s">
        <v>292</v>
      </c>
      <c r="C4" s="11">
        <v>8</v>
      </c>
      <c r="D4" s="11"/>
      <c r="E4" s="11">
        <v>9</v>
      </c>
      <c r="F4" s="11"/>
      <c r="G4" s="11">
        <v>4</v>
      </c>
      <c r="H4" s="11"/>
      <c r="I4" s="40"/>
      <c r="J4" s="45">
        <v>2</v>
      </c>
      <c r="K4" s="44" t="str">
        <f>INDEX(TABELA!$B$5:$B$49,MATCH(LARGE(TABELA!$BR$5:$BR$49,J4),TABELA!$BR$5:$BR$49,0))</f>
        <v>Marcelo Mizrahy</v>
      </c>
      <c r="L4" s="94">
        <f>VLOOKUP(K4,TABELA!$B$4:$BW$49,69,FALSE)</f>
        <v>457.01300100032</v>
      </c>
      <c r="M4" s="151">
        <f>$L$3-L4</f>
        <v>1.0080189998009814</v>
      </c>
      <c r="N4" s="151" t="s">
        <v>252</v>
      </c>
      <c r="O4" s="151">
        <f>L3-L4</f>
        <v>1.0080189998009814</v>
      </c>
      <c r="P4" s="1"/>
      <c r="Q4" s="100" t="s">
        <v>292</v>
      </c>
      <c r="R4" s="91">
        <v>322</v>
      </c>
    </row>
    <row r="5" spans="1:18" x14ac:dyDescent="0.25">
      <c r="A5" s="33">
        <v>3</v>
      </c>
      <c r="B5" s="41" t="s">
        <v>300</v>
      </c>
      <c r="C5" s="11">
        <v>7</v>
      </c>
      <c r="D5" s="11"/>
      <c r="E5" s="11">
        <v>8</v>
      </c>
      <c r="F5" s="11"/>
      <c r="G5" s="11">
        <v>3</v>
      </c>
      <c r="H5" s="11"/>
      <c r="I5" s="40"/>
      <c r="J5" s="45">
        <v>3</v>
      </c>
      <c r="K5" s="44" t="str">
        <f>INDEX(TABELA!$B$5:$B$49,MATCH(LARGE(TABELA!$BR$5:$BR$49,J5),TABELA!$BR$5:$BR$49,0))</f>
        <v>Guilherme Janot</v>
      </c>
      <c r="L5" s="94">
        <f>VLOOKUP(K5,TABELA!$B$4:$BW$49,69,FALSE)</f>
        <v>454.00130200011097</v>
      </c>
      <c r="M5" s="151">
        <f t="shared" ref="M5:M10" si="0">$L$3-L5</f>
        <v>4.0197180000100161</v>
      </c>
      <c r="N5" s="151" t="s">
        <v>252</v>
      </c>
      <c r="O5" s="151">
        <f t="shared" ref="O5:O10" si="1">L4-L5</f>
        <v>3.0116990002090347</v>
      </c>
      <c r="P5" s="1"/>
      <c r="Q5" s="100" t="s">
        <v>300</v>
      </c>
      <c r="R5" s="91">
        <v>319</v>
      </c>
    </row>
    <row r="6" spans="1:18" x14ac:dyDescent="0.25">
      <c r="A6" s="33">
        <v>4</v>
      </c>
      <c r="B6" s="41" t="s">
        <v>7</v>
      </c>
      <c r="C6" s="11">
        <v>3</v>
      </c>
      <c r="D6" s="11"/>
      <c r="E6" s="11">
        <v>7</v>
      </c>
      <c r="F6" s="11"/>
      <c r="G6" s="11">
        <v>5</v>
      </c>
      <c r="H6" s="11"/>
      <c r="I6" s="40"/>
      <c r="J6" s="45">
        <v>4</v>
      </c>
      <c r="K6" s="44" t="str">
        <f>INDEX(TABELA!$B$5:$B$49,MATCH(LARGE(TABELA!$BR$5:$BR$49,J6),TABELA!$BR$5:$BR$49,0))</f>
        <v>Marcelo Sant'anna</v>
      </c>
      <c r="L6" s="94">
        <f>VLOOKUP(K6,TABELA!$B$4:$BW$49,69,FALSE)</f>
        <v>447.1111020000011</v>
      </c>
      <c r="M6" s="151">
        <f t="shared" si="0"/>
        <v>10.909918000119887</v>
      </c>
      <c r="N6" s="151" t="s">
        <v>252</v>
      </c>
      <c r="O6" s="151">
        <f t="shared" si="1"/>
        <v>6.8902000001098713</v>
      </c>
      <c r="P6" s="1"/>
      <c r="Q6" s="100" t="s">
        <v>7</v>
      </c>
      <c r="R6" s="91">
        <v>314</v>
      </c>
    </row>
    <row r="7" spans="1:18" x14ac:dyDescent="0.25">
      <c r="A7" s="33">
        <v>5</v>
      </c>
      <c r="B7" s="41" t="s">
        <v>261</v>
      </c>
      <c r="C7" s="11"/>
      <c r="D7" s="11"/>
      <c r="E7" s="11"/>
      <c r="F7" s="11"/>
      <c r="G7" s="11"/>
      <c r="H7" s="11"/>
      <c r="I7" s="40"/>
      <c r="J7" s="45">
        <v>5</v>
      </c>
      <c r="K7" s="44" t="str">
        <f>INDEX(TABELA!$B$5:$B$49,MATCH(LARGE(TABELA!$BR$5:$BR$49,J7),TABELA!$BR$5:$BR$49,0))</f>
        <v>Rodrigo Mercadante</v>
      </c>
      <c r="L7" s="94">
        <f>VLOOKUP(K7,TABELA!$B$4:$BW$49,69,FALSE)</f>
        <v>353</v>
      </c>
      <c r="M7" s="151">
        <f t="shared" si="0"/>
        <v>105.02102000012098</v>
      </c>
      <c r="N7" s="151" t="s">
        <v>252</v>
      </c>
      <c r="O7" s="151">
        <f t="shared" si="1"/>
        <v>94.111102000001097</v>
      </c>
      <c r="P7" s="1"/>
      <c r="Q7" s="100" t="s">
        <v>261</v>
      </c>
      <c r="R7" s="91">
        <v>305</v>
      </c>
    </row>
    <row r="8" spans="1:18" x14ac:dyDescent="0.25">
      <c r="A8" s="33">
        <v>6</v>
      </c>
      <c r="B8" s="41" t="s">
        <v>6</v>
      </c>
      <c r="C8" s="11"/>
      <c r="D8" s="11"/>
      <c r="E8" s="11"/>
      <c r="F8" s="11"/>
      <c r="G8" s="11"/>
      <c r="H8" s="11"/>
      <c r="I8" s="40"/>
      <c r="J8" s="33">
        <v>6</v>
      </c>
      <c r="K8" s="39" t="str">
        <f>INDEX(TABELA!$B$5:$B$49,MATCH(LARGE(TABELA!$BR$5:$BR$49,J8),TABELA!$BR$5:$BR$49,0))</f>
        <v>Marcelo Surerus</v>
      </c>
      <c r="L8" s="95">
        <f>VLOOKUP(K8,TABELA!$B$4:$BW$49,69,FALSE)</f>
        <v>348.01200000019998</v>
      </c>
      <c r="M8" s="151">
        <f t="shared" si="0"/>
        <v>110.00901999992101</v>
      </c>
      <c r="N8" s="151">
        <f>$L$7-L8</f>
        <v>4.9879999998000244</v>
      </c>
      <c r="O8" s="151">
        <f t="shared" si="1"/>
        <v>4.9879999998000244</v>
      </c>
      <c r="P8" s="1"/>
      <c r="Q8" s="100" t="s">
        <v>6</v>
      </c>
      <c r="R8" s="91">
        <v>304</v>
      </c>
    </row>
    <row r="9" spans="1:18" x14ac:dyDescent="0.25">
      <c r="A9" s="33">
        <v>7</v>
      </c>
      <c r="B9" s="41" t="s">
        <v>262</v>
      </c>
      <c r="C9" s="11"/>
      <c r="D9" s="11"/>
      <c r="E9" s="11"/>
      <c r="F9" s="11"/>
      <c r="G9" s="11"/>
      <c r="H9" s="11"/>
      <c r="I9" s="40"/>
      <c r="J9" s="33">
        <v>7</v>
      </c>
      <c r="K9" s="39" t="str">
        <f>INDEX(TABELA!$B$5:$B$49,MATCH(LARGE(TABELA!$BR$5:$BR$49,J9),TABELA!$BR$5:$BR$49,0))</f>
        <v>Jarbas Reis</v>
      </c>
      <c r="L9" s="95">
        <f>VLOOKUP(K9,TABELA!$B$4:$BW$49,69,FALSE)</f>
        <v>344.100100000201</v>
      </c>
      <c r="M9" s="151">
        <f t="shared" si="0"/>
        <v>113.92091999991999</v>
      </c>
      <c r="N9" s="151">
        <f t="shared" ref="N9:N46" si="2">$L$7-L9</f>
        <v>8.899899999799004</v>
      </c>
      <c r="O9" s="151">
        <f t="shared" si="1"/>
        <v>3.9118999999989796</v>
      </c>
      <c r="P9" s="1"/>
      <c r="Q9" s="100" t="s">
        <v>262</v>
      </c>
      <c r="R9" s="91">
        <v>302</v>
      </c>
    </row>
    <row r="10" spans="1:18" x14ac:dyDescent="0.25">
      <c r="A10" s="33">
        <v>8</v>
      </c>
      <c r="B10" s="41" t="s">
        <v>260</v>
      </c>
      <c r="C10" s="11"/>
      <c r="D10" s="11"/>
      <c r="E10" s="11"/>
      <c r="F10" s="11"/>
      <c r="G10" s="11"/>
      <c r="H10" s="11"/>
      <c r="I10" s="40"/>
      <c r="J10" s="33">
        <v>8</v>
      </c>
      <c r="K10" s="39" t="str">
        <f>INDEX(TABELA!$B$5:$B$49,MATCH(LARGE(TABELA!$BR$5:$BR$49,J10),TABELA!$BR$5:$BR$49,0))</f>
        <v>Marcelo Clemente</v>
      </c>
      <c r="L10" s="95">
        <f>VLOOKUP(K10,TABELA!$B$4:$BW$49,69,FALSE)</f>
        <v>313.10002000002004</v>
      </c>
      <c r="M10" s="151">
        <f t="shared" si="0"/>
        <v>144.92100000010095</v>
      </c>
      <c r="N10" s="151">
        <f t="shared" si="2"/>
        <v>39.899979999979962</v>
      </c>
      <c r="O10" s="151">
        <f t="shared" si="1"/>
        <v>31.000080000180958</v>
      </c>
      <c r="P10" s="1"/>
      <c r="Q10" s="100" t="s">
        <v>260</v>
      </c>
      <c r="R10" s="91">
        <v>294</v>
      </c>
    </row>
    <row r="11" spans="1:18" x14ac:dyDescent="0.25">
      <c r="A11" s="33">
        <v>9</v>
      </c>
      <c r="B11" s="41" t="s">
        <v>282</v>
      </c>
      <c r="C11" s="11"/>
      <c r="D11" s="11"/>
      <c r="E11" s="11"/>
      <c r="F11" s="11"/>
      <c r="G11" s="11"/>
      <c r="H11" s="11"/>
      <c r="I11" s="40"/>
      <c r="J11" s="33">
        <v>9</v>
      </c>
      <c r="K11" s="39" t="str">
        <f>INDEX(TABELA!$B$5:$B$49,MATCH(LARGE(TABELA!$BR$5:$BR$49,J11),TABELA!$BR$5:$BR$49,0))</f>
        <v>Carlos Sampaio</v>
      </c>
      <c r="L11" s="95">
        <f>VLOOKUP(K11,TABELA!$B$4:$BW$49,69,FALSE)</f>
        <v>289.01000100001102</v>
      </c>
      <c r="M11" s="151"/>
      <c r="N11" s="151">
        <f t="shared" si="2"/>
        <v>63.989998999988984</v>
      </c>
      <c r="O11" s="151"/>
      <c r="P11" s="1"/>
      <c r="Q11" s="100" t="s">
        <v>282</v>
      </c>
      <c r="R11" s="91">
        <v>256</v>
      </c>
    </row>
    <row r="12" spans="1:18" x14ac:dyDescent="0.25">
      <c r="A12" s="33">
        <v>10</v>
      </c>
      <c r="B12" s="41" t="s">
        <v>280</v>
      </c>
      <c r="C12" s="11"/>
      <c r="D12" s="11"/>
      <c r="E12" s="11"/>
      <c r="F12" s="11"/>
      <c r="G12" s="11"/>
      <c r="H12" s="11"/>
      <c r="I12" s="40"/>
      <c r="J12" s="33">
        <v>10</v>
      </c>
      <c r="K12" s="39" t="str">
        <f>INDEX(TABELA!$B$5:$B$49,MATCH(LARGE(TABELA!$BR$5:$BR$49,J12),TABELA!$BR$5:$BR$49,0))</f>
        <v>Caetano</v>
      </c>
      <c r="L12" s="95">
        <f>VLOOKUP(K12,TABELA!$B$4:$BW$49,69,FALSE)</f>
        <v>285</v>
      </c>
      <c r="M12" s="151"/>
      <c r="N12" s="151">
        <f t="shared" si="2"/>
        <v>68</v>
      </c>
      <c r="O12" s="151"/>
      <c r="P12" s="1"/>
      <c r="Q12" s="100" t="s">
        <v>280</v>
      </c>
      <c r="R12" s="91">
        <v>256</v>
      </c>
    </row>
    <row r="13" spans="1:18" x14ac:dyDescent="0.25">
      <c r="A13" s="33">
        <v>11</v>
      </c>
      <c r="B13" s="41" t="s">
        <v>313</v>
      </c>
      <c r="C13" s="11"/>
      <c r="D13" s="11"/>
      <c r="E13" s="11"/>
      <c r="F13" s="11"/>
      <c r="G13" s="11"/>
      <c r="H13" s="11"/>
      <c r="I13" s="40"/>
      <c r="J13" s="33">
        <v>11</v>
      </c>
      <c r="K13" s="39" t="str">
        <f>INDEX(TABELA!$B$5:$B$49,MATCH(LARGE(TABELA!$BR$5:$BR$49,J13),TABELA!$BR$5:$BR$49,0))</f>
        <v>Carlos Eduardo</v>
      </c>
      <c r="L13" s="95">
        <f>VLOOKUP(K13,TABELA!$B$4:$BW$49,69,FALSE)</f>
        <v>282.00000000011198</v>
      </c>
      <c r="M13" s="151"/>
      <c r="N13" s="151">
        <f t="shared" si="2"/>
        <v>70.999999999888018</v>
      </c>
      <c r="O13" s="151"/>
      <c r="P13" s="1"/>
      <c r="Q13" s="100" t="s">
        <v>313</v>
      </c>
      <c r="R13" s="91">
        <v>253</v>
      </c>
    </row>
    <row r="14" spans="1:18" x14ac:dyDescent="0.25">
      <c r="A14" s="33">
        <v>12</v>
      </c>
      <c r="B14" s="41" t="s">
        <v>311</v>
      </c>
      <c r="C14" s="11"/>
      <c r="D14" s="11"/>
      <c r="E14" s="11"/>
      <c r="F14" s="11"/>
      <c r="G14" s="11"/>
      <c r="H14" s="11"/>
      <c r="I14" s="40"/>
      <c r="J14" s="33">
        <v>12</v>
      </c>
      <c r="K14" s="39" t="str">
        <f>INDEX(TABELA!$B$5:$B$49,MATCH(LARGE(TABELA!$BR$5:$BR$49,J14),TABELA!$BR$5:$BR$49,0))</f>
        <v>Gijo</v>
      </c>
      <c r="L14" s="95">
        <f>VLOOKUP(K14,TABELA!$B$4:$BW$49,69,FALSE)</f>
        <v>266.00001000000123</v>
      </c>
      <c r="M14" s="151"/>
      <c r="N14" s="151">
        <f t="shared" si="2"/>
        <v>86.999989999998775</v>
      </c>
      <c r="O14" s="151"/>
      <c r="P14" s="1"/>
      <c r="Q14" s="100" t="s">
        <v>311</v>
      </c>
      <c r="R14" s="91">
        <v>243</v>
      </c>
    </row>
    <row r="15" spans="1:18" x14ac:dyDescent="0.25">
      <c r="A15" s="33">
        <v>13</v>
      </c>
      <c r="B15" s="41" t="s">
        <v>291</v>
      </c>
      <c r="C15" s="11"/>
      <c r="D15" s="11"/>
      <c r="E15" s="11"/>
      <c r="F15" s="11"/>
      <c r="G15" s="11"/>
      <c r="H15" s="11"/>
      <c r="I15" s="40"/>
      <c r="J15" s="33">
        <v>13</v>
      </c>
      <c r="K15" s="39" t="str">
        <f>INDEX(TABELA!$B$5:$B$49,MATCH(LARGE(TABELA!$BR$5:$BR$49,J15),TABELA!$BR$5:$BR$49,0))</f>
        <v>Ricardo Araújo</v>
      </c>
      <c r="L15" s="95">
        <f>VLOOKUP(K15,TABELA!$B$4:$BW$49,69,FALSE)</f>
        <v>256</v>
      </c>
      <c r="M15" s="151"/>
      <c r="N15" s="151">
        <f t="shared" si="2"/>
        <v>97</v>
      </c>
      <c r="O15" s="151"/>
      <c r="P15" s="1"/>
      <c r="Q15" s="100" t="s">
        <v>291</v>
      </c>
      <c r="R15" s="91">
        <v>236</v>
      </c>
    </row>
    <row r="16" spans="1:18" x14ac:dyDescent="0.25">
      <c r="A16" s="33">
        <v>14</v>
      </c>
      <c r="B16" s="41" t="s">
        <v>304</v>
      </c>
      <c r="C16" s="11"/>
      <c r="D16" s="11"/>
      <c r="E16" s="11"/>
      <c r="F16" s="11"/>
      <c r="G16" s="11"/>
      <c r="H16" s="11"/>
      <c r="I16" s="40"/>
      <c r="J16" s="33">
        <v>14</v>
      </c>
      <c r="K16" s="39" t="str">
        <f>INDEX(TABELA!$B$5:$B$49,MATCH(LARGE(TABELA!$BR$5:$BR$49,J16),TABELA!$BR$5:$BR$49,0))</f>
        <v>Morvan</v>
      </c>
      <c r="L16" s="95">
        <f>VLOOKUP(K16,TABELA!$B$4:$BW$49,69,FALSE)</f>
        <v>237.0000000000002</v>
      </c>
      <c r="M16" s="151"/>
      <c r="N16" s="151">
        <f t="shared" si="2"/>
        <v>115.9999999999998</v>
      </c>
      <c r="O16" s="151"/>
      <c r="P16" s="1"/>
      <c r="Q16" s="100" t="s">
        <v>304</v>
      </c>
      <c r="R16" s="91">
        <v>213</v>
      </c>
    </row>
    <row r="17" spans="1:18" x14ac:dyDescent="0.25">
      <c r="A17" s="33">
        <v>15</v>
      </c>
      <c r="B17" s="41" t="s">
        <v>288</v>
      </c>
      <c r="C17" s="11"/>
      <c r="D17" s="11"/>
      <c r="E17" s="11"/>
      <c r="F17" s="11"/>
      <c r="G17" s="11"/>
      <c r="H17" s="11"/>
      <c r="I17" s="40"/>
      <c r="J17" s="33">
        <v>15</v>
      </c>
      <c r="K17" s="39" t="str">
        <f>INDEX(TABELA!$B$5:$B$49,MATCH(LARGE(TABELA!$BR$5:$BR$49,J17),TABELA!$BR$5:$BR$49,0))</f>
        <v>Michel Abouud</v>
      </c>
      <c r="L17" s="95">
        <f>VLOOKUP(K17,TABELA!$B$4:$BW$49,69,FALSE)</f>
        <v>231.00000000000003</v>
      </c>
      <c r="M17" s="151"/>
      <c r="N17" s="151">
        <f t="shared" si="2"/>
        <v>121.99999999999997</v>
      </c>
      <c r="O17" s="151"/>
      <c r="Q17" s="100" t="s">
        <v>288</v>
      </c>
      <c r="R17" s="91">
        <v>211</v>
      </c>
    </row>
    <row r="18" spans="1:18" x14ac:dyDescent="0.25">
      <c r="A18" s="33">
        <v>16</v>
      </c>
      <c r="B18" s="41" t="s">
        <v>305</v>
      </c>
      <c r="C18" s="12"/>
      <c r="D18" s="12"/>
      <c r="E18" s="12"/>
      <c r="F18" s="12"/>
      <c r="G18" s="12"/>
      <c r="H18" s="12"/>
      <c r="I18" s="40"/>
      <c r="J18" s="33">
        <v>16</v>
      </c>
      <c r="K18" s="39" t="str">
        <f>INDEX(TABELA!$B$5:$B$49,MATCH(LARGE(TABELA!$BR$5:$BR$49,J18),TABELA!$BR$5:$BR$49,0))</f>
        <v>Maurílio Carmo</v>
      </c>
      <c r="L18" s="95">
        <f>VLOOKUP(K18,TABELA!$B$4:$BW$49,69,FALSE)</f>
        <v>228.0000000000002</v>
      </c>
      <c r="M18" s="151"/>
      <c r="N18" s="151">
        <f t="shared" si="2"/>
        <v>124.9999999999998</v>
      </c>
      <c r="O18" s="151"/>
      <c r="P18" s="1"/>
      <c r="Q18" s="100" t="s">
        <v>305</v>
      </c>
      <c r="R18" s="91">
        <v>204</v>
      </c>
    </row>
    <row r="19" spans="1:18" x14ac:dyDescent="0.25">
      <c r="A19" s="33">
        <v>17</v>
      </c>
      <c r="B19" s="41" t="s">
        <v>289</v>
      </c>
      <c r="C19" s="11"/>
      <c r="D19" s="11"/>
      <c r="E19" s="11"/>
      <c r="F19" s="11"/>
      <c r="G19" s="11"/>
      <c r="H19" s="11"/>
      <c r="I19" s="40"/>
      <c r="J19" s="33">
        <v>17</v>
      </c>
      <c r="K19" s="39" t="str">
        <f>INDEX(TABELA!$B$5:$B$49,MATCH(LARGE(TABELA!$BR$5:$BR$49,J19),TABELA!$BR$5:$BR$49,0))</f>
        <v>Enio Júnior</v>
      </c>
      <c r="L19" s="95">
        <f>VLOOKUP(K19,TABELA!$B$4:$BW$49,69,FALSE)</f>
        <v>211.0000000001011</v>
      </c>
      <c r="M19" s="151"/>
      <c r="N19" s="151">
        <f t="shared" si="2"/>
        <v>141.9999999998989</v>
      </c>
      <c r="O19" s="151"/>
      <c r="P19" s="1"/>
      <c r="Q19" s="100" t="s">
        <v>289</v>
      </c>
      <c r="R19" s="91">
        <v>199</v>
      </c>
    </row>
    <row r="20" spans="1:18" x14ac:dyDescent="0.25">
      <c r="A20" s="33">
        <v>18</v>
      </c>
      <c r="B20" s="41" t="s">
        <v>303</v>
      </c>
      <c r="C20" s="12"/>
      <c r="D20" s="12"/>
      <c r="E20" s="12"/>
      <c r="F20" s="12"/>
      <c r="G20" s="12"/>
      <c r="H20" s="12"/>
      <c r="I20" s="40"/>
      <c r="J20" s="33">
        <v>18</v>
      </c>
      <c r="K20" s="39" t="str">
        <f>INDEX(TABELA!$B$5:$B$49,MATCH(LARGE(TABELA!$BR$5:$BR$49,J20),TABELA!$BR$5:$BR$49,0))</f>
        <v>Marcelo Santiago</v>
      </c>
      <c r="L20" s="95">
        <f>VLOOKUP(K20,TABELA!$B$4:$BW$49,69,FALSE)</f>
        <v>200.0001</v>
      </c>
      <c r="M20" s="151"/>
      <c r="N20" s="151">
        <f t="shared" si="2"/>
        <v>152.9999</v>
      </c>
      <c r="O20" s="151"/>
      <c r="P20" s="1"/>
      <c r="Q20" s="100" t="s">
        <v>303</v>
      </c>
      <c r="R20" s="91">
        <v>199</v>
      </c>
    </row>
    <row r="21" spans="1:18" x14ac:dyDescent="0.25">
      <c r="A21" s="33">
        <v>19</v>
      </c>
      <c r="B21" s="41" t="s">
        <v>302</v>
      </c>
      <c r="C21" s="11"/>
      <c r="D21" s="11"/>
      <c r="E21" s="11"/>
      <c r="F21" s="11"/>
      <c r="G21" s="11"/>
      <c r="H21" s="11"/>
      <c r="I21" s="40"/>
      <c r="J21" s="33">
        <v>19</v>
      </c>
      <c r="K21" s="39" t="str">
        <f>INDEX(TABELA!$B$5:$B$49,MATCH(LARGE(TABELA!$BR$5:$BR$49,J21),TABELA!$BR$5:$BR$49,0))</f>
        <v>Euclides Almeida</v>
      </c>
      <c r="L21" s="95">
        <f>VLOOKUP(K21,TABELA!$B$4:$BW$49,69,FALSE)</f>
        <v>199.00010000001001</v>
      </c>
      <c r="M21" s="151"/>
      <c r="N21" s="151">
        <f t="shared" si="2"/>
        <v>153.99989999998999</v>
      </c>
      <c r="O21" s="151"/>
      <c r="P21" s="1"/>
      <c r="Q21" s="100" t="s">
        <v>302</v>
      </c>
      <c r="R21" s="91">
        <v>189</v>
      </c>
    </row>
    <row r="22" spans="1:18" x14ac:dyDescent="0.25">
      <c r="A22" s="33">
        <v>20</v>
      </c>
      <c r="B22" s="41" t="s">
        <v>299</v>
      </c>
      <c r="C22" s="11"/>
      <c r="D22" s="11"/>
      <c r="E22" s="11"/>
      <c r="F22" s="11"/>
      <c r="G22" s="11"/>
      <c r="H22" s="11"/>
      <c r="I22" s="40"/>
      <c r="J22" s="33">
        <v>20</v>
      </c>
      <c r="K22" s="39" t="str">
        <f>INDEX(TABELA!$B$5:$B$49,MATCH(LARGE(TABELA!$BR$5:$BR$49,J22),TABELA!$BR$5:$BR$49,0))</f>
        <v>Edson Ribeiro</v>
      </c>
      <c r="L22" s="95">
        <f>VLOOKUP(K22,TABELA!$B$4:$BW$49,69,FALSE)</f>
        <v>192.00001000000012</v>
      </c>
      <c r="M22" s="151"/>
      <c r="N22" s="151">
        <f t="shared" si="2"/>
        <v>160.99998999999988</v>
      </c>
      <c r="O22" s="151"/>
      <c r="P22" s="1"/>
      <c r="Q22" s="100" t="s">
        <v>299</v>
      </c>
      <c r="R22" s="91">
        <v>180</v>
      </c>
    </row>
    <row r="23" spans="1:18" x14ac:dyDescent="0.25">
      <c r="A23" s="33">
        <v>21</v>
      </c>
      <c r="B23" s="41" t="s">
        <v>295</v>
      </c>
      <c r="C23" s="12"/>
      <c r="D23" s="12"/>
      <c r="E23" s="12"/>
      <c r="F23" s="12"/>
      <c r="G23" s="12"/>
      <c r="H23" s="12"/>
      <c r="I23" s="40"/>
      <c r="J23" s="33">
        <v>21</v>
      </c>
      <c r="K23" s="39" t="str">
        <f>INDEX(TABELA!$B$5:$B$49,MATCH(LARGE(TABELA!$BR$5:$BR$49,J23),TABELA!$BR$5:$BR$49,0))</f>
        <v>Leodegario Junior</v>
      </c>
      <c r="L23" s="95">
        <f>VLOOKUP(K23,TABELA!$B$4:$BW$49,69,FALSE)</f>
        <v>186.1</v>
      </c>
      <c r="M23" s="151"/>
      <c r="N23" s="151">
        <f t="shared" si="2"/>
        <v>166.9</v>
      </c>
      <c r="O23" s="151"/>
      <c r="P23" s="1"/>
      <c r="Q23" s="100" t="s">
        <v>295</v>
      </c>
      <c r="R23" s="91">
        <v>177</v>
      </c>
    </row>
    <row r="24" spans="1:18" x14ac:dyDescent="0.25">
      <c r="A24" s="33">
        <v>22</v>
      </c>
      <c r="B24" s="41" t="s">
        <v>312</v>
      </c>
      <c r="C24" s="11"/>
      <c r="D24" s="11"/>
      <c r="E24" s="11"/>
      <c r="F24" s="11"/>
      <c r="G24" s="11"/>
      <c r="H24" s="11"/>
      <c r="I24" s="40"/>
      <c r="J24" s="33">
        <v>22</v>
      </c>
      <c r="K24" s="39" t="str">
        <f>INDEX(TABELA!$B$5:$B$49,MATCH(LARGE(TABELA!$BR$5:$BR$49,J24),TABELA!$BR$5:$BR$49,0))</f>
        <v>Ivan Renault</v>
      </c>
      <c r="L24" s="95">
        <f>VLOOKUP(K24,TABELA!$B$4:$BW$49,69,FALSE)</f>
        <v>177.20000999999999</v>
      </c>
      <c r="M24" s="151"/>
      <c r="N24" s="151">
        <f t="shared" si="2"/>
        <v>175.79999000000001</v>
      </c>
      <c r="O24" s="151"/>
      <c r="P24" s="1"/>
      <c r="Q24" s="100" t="s">
        <v>312</v>
      </c>
      <c r="R24" s="91">
        <v>170</v>
      </c>
    </row>
    <row r="25" spans="1:18" x14ac:dyDescent="0.25">
      <c r="A25" s="33">
        <v>23</v>
      </c>
      <c r="B25" s="41" t="s">
        <v>309</v>
      </c>
      <c r="C25" s="12"/>
      <c r="D25" s="12"/>
      <c r="E25" s="12"/>
      <c r="F25" s="12"/>
      <c r="G25" s="12"/>
      <c r="H25" s="12"/>
      <c r="I25" s="40"/>
      <c r="J25" s="33">
        <v>23</v>
      </c>
      <c r="K25" s="39" t="str">
        <f>INDEX(TABELA!$B$5:$B$49,MATCH(LARGE(TABELA!$BR$5:$BR$49,J25),TABELA!$BR$5:$BR$49,0))</f>
        <v>Ricardo Vidigal</v>
      </c>
      <c r="L25" s="95">
        <f>VLOOKUP(K25,TABELA!$B$4:$BW$49,69,FALSE)</f>
        <v>170.01000999999999</v>
      </c>
      <c r="M25" s="151"/>
      <c r="N25" s="151">
        <f t="shared" si="2"/>
        <v>182.98999000000001</v>
      </c>
      <c r="O25" s="151"/>
      <c r="P25" s="1"/>
      <c r="Q25" s="100" t="s">
        <v>309</v>
      </c>
      <c r="R25" s="91">
        <v>161</v>
      </c>
    </row>
    <row r="26" spans="1:18" x14ac:dyDescent="0.25">
      <c r="A26" s="33">
        <v>24</v>
      </c>
      <c r="B26" s="41" t="s">
        <v>286</v>
      </c>
      <c r="C26" s="11"/>
      <c r="D26" s="11"/>
      <c r="E26" s="11"/>
      <c r="F26" s="11"/>
      <c r="G26" s="11"/>
      <c r="H26" s="11"/>
      <c r="I26" s="40"/>
      <c r="J26" s="33">
        <v>24</v>
      </c>
      <c r="K26" s="39" t="str">
        <f>INDEX(TABELA!$B$5:$B$49,MATCH(LARGE(TABELA!$BR$5:$BR$49,J26),TABELA!$BR$5:$BR$49,0))</f>
        <v>Roberto Veloso</v>
      </c>
      <c r="L26" s="95">
        <f>VLOOKUP(K26,TABELA!$B$4:$BW$49,69,FALSE)</f>
        <v>161.01000100000002</v>
      </c>
      <c r="M26" s="151"/>
      <c r="N26" s="151">
        <f t="shared" si="2"/>
        <v>191.98999899999998</v>
      </c>
      <c r="O26" s="151"/>
      <c r="P26" s="1"/>
      <c r="Q26" s="100" t="s">
        <v>286</v>
      </c>
      <c r="R26" s="91">
        <v>155</v>
      </c>
    </row>
    <row r="27" spans="1:18" x14ac:dyDescent="0.25">
      <c r="A27" s="33">
        <v>25</v>
      </c>
      <c r="B27" s="41" t="s">
        <v>310</v>
      </c>
      <c r="C27" s="12"/>
      <c r="D27" s="12"/>
      <c r="E27" s="12"/>
      <c r="F27" s="12"/>
      <c r="G27" s="12"/>
      <c r="H27" s="12"/>
      <c r="I27" s="40"/>
      <c r="J27" s="33">
        <v>25</v>
      </c>
      <c r="K27" s="39" t="str">
        <f>INDEX(TABELA!$B$5:$B$49,MATCH(LARGE(TABELA!$BR$5:$BR$49,J27),TABELA!$BR$5:$BR$49,0))</f>
        <v>Rodrigo Rotheia</v>
      </c>
      <c r="L27" s="95">
        <f>VLOOKUP(K27,TABELA!$B$4:$BW$49,69,FALSE)</f>
        <v>150.00022000000101</v>
      </c>
      <c r="M27" s="151"/>
      <c r="N27" s="151">
        <f t="shared" si="2"/>
        <v>202.99977999999899</v>
      </c>
      <c r="O27" s="151"/>
      <c r="P27" s="1"/>
      <c r="Q27" s="100" t="s">
        <v>310</v>
      </c>
      <c r="R27" s="91">
        <v>150</v>
      </c>
    </row>
    <row r="28" spans="1:18" x14ac:dyDescent="0.25">
      <c r="A28" s="33">
        <v>26</v>
      </c>
      <c r="B28" s="41" t="s">
        <v>258</v>
      </c>
      <c r="C28" s="11"/>
      <c r="D28" s="11"/>
      <c r="E28" s="11"/>
      <c r="F28" s="11"/>
      <c r="G28" s="11"/>
      <c r="H28" s="11"/>
      <c r="I28" s="40"/>
      <c r="J28" s="33">
        <v>26</v>
      </c>
      <c r="K28" s="39" t="str">
        <f>INDEX(TABELA!$B$5:$B$49,MATCH(LARGE(TABELA!$BR$5:$BR$49,J28),TABELA!$BR$5:$BR$49,0))</f>
        <v>Cláudio Dumont</v>
      </c>
      <c r="L28" s="95">
        <f>VLOOKUP(K28,TABELA!$B$4:$BW$49,69,FALSE)</f>
        <v>140.11000099999998</v>
      </c>
      <c r="M28" s="151"/>
      <c r="N28" s="151">
        <f t="shared" si="2"/>
        <v>212.88999900000002</v>
      </c>
      <c r="O28" s="151"/>
      <c r="P28" s="1"/>
      <c r="Q28" s="100" t="s">
        <v>258</v>
      </c>
      <c r="R28" s="91">
        <v>121</v>
      </c>
    </row>
    <row r="29" spans="1:18" x14ac:dyDescent="0.25">
      <c r="A29" s="33">
        <v>27</v>
      </c>
      <c r="B29" s="41" t="s">
        <v>281</v>
      </c>
      <c r="C29" s="12"/>
      <c r="D29" s="12"/>
      <c r="E29" s="12"/>
      <c r="F29" s="12"/>
      <c r="G29" s="12"/>
      <c r="H29" s="12"/>
      <c r="I29" s="40"/>
      <c r="J29" s="33">
        <v>27</v>
      </c>
      <c r="K29" s="39" t="str">
        <f>INDEX(TABELA!$B$5:$B$49,MATCH(LARGE(TABELA!$BR$5:$BR$49,J29),TABELA!$BR$5:$BR$49,0))</f>
        <v>Carlos Filizolla</v>
      </c>
      <c r="L29" s="95">
        <f>VLOOKUP(K29,TABELA!$B$4:$BW$49,69,FALSE)</f>
        <v>108</v>
      </c>
      <c r="M29" s="151"/>
      <c r="N29" s="151">
        <f t="shared" si="2"/>
        <v>245</v>
      </c>
      <c r="O29" s="151"/>
      <c r="P29" s="1"/>
      <c r="Q29" s="100" t="s">
        <v>281</v>
      </c>
      <c r="R29" s="91">
        <v>108</v>
      </c>
    </row>
    <row r="30" spans="1:18" x14ac:dyDescent="0.25">
      <c r="A30" s="33">
        <v>28</v>
      </c>
      <c r="B30" s="41" t="s">
        <v>296</v>
      </c>
      <c r="C30" s="11"/>
      <c r="D30" s="11"/>
      <c r="E30" s="11"/>
      <c r="F30" s="11"/>
      <c r="G30" s="11"/>
      <c r="H30" s="11"/>
      <c r="I30" s="40"/>
      <c r="J30" s="33">
        <v>28</v>
      </c>
      <c r="K30" s="39" t="str">
        <f>INDEX(TABELA!$B$5:$B$49,MATCH(LARGE(TABELA!$BR$5:$BR$49,J30),TABELA!$BR$5:$BR$49,0))</f>
        <v>Jader Abreu</v>
      </c>
      <c r="L30" s="95">
        <f>VLOOKUP(K30,TABELA!$B$4:$BW$49,69,FALSE)</f>
        <v>82</v>
      </c>
      <c r="M30" s="151"/>
      <c r="N30" s="151">
        <f t="shared" si="2"/>
        <v>271</v>
      </c>
      <c r="O30" s="151"/>
      <c r="P30" s="1"/>
      <c r="Q30" s="100" t="s">
        <v>296</v>
      </c>
      <c r="R30" s="91">
        <v>82</v>
      </c>
    </row>
    <row r="31" spans="1:18" x14ac:dyDescent="0.25">
      <c r="A31" s="33">
        <v>29</v>
      </c>
      <c r="B31" s="41" t="s">
        <v>308</v>
      </c>
      <c r="C31" s="12"/>
      <c r="D31" s="12"/>
      <c r="E31" s="12"/>
      <c r="F31" s="12"/>
      <c r="G31" s="12"/>
      <c r="H31" s="12"/>
      <c r="I31" s="40"/>
      <c r="J31" s="33">
        <v>29</v>
      </c>
      <c r="K31" s="39" t="str">
        <f>INDEX(TABELA!$B$5:$B$49,MATCH(LARGE(TABELA!$BR$5:$BR$49,J31),TABELA!$BR$5:$BR$49,0))</f>
        <v>Reinaldo Paoli</v>
      </c>
      <c r="L31" s="95">
        <f>VLOOKUP(K31,TABELA!$B$4:$BW$49,69,FALSE)</f>
        <v>72.000000000000995</v>
      </c>
      <c r="M31" s="151"/>
      <c r="N31" s="151">
        <f t="shared" si="2"/>
        <v>280.99999999999898</v>
      </c>
      <c r="O31" s="151"/>
      <c r="P31" s="1"/>
      <c r="Q31" s="100" t="s">
        <v>308</v>
      </c>
      <c r="R31" s="91">
        <v>72</v>
      </c>
    </row>
    <row r="32" spans="1:18" x14ac:dyDescent="0.25">
      <c r="A32" s="33">
        <v>30</v>
      </c>
      <c r="B32" s="41" t="s">
        <v>294</v>
      </c>
      <c r="C32" s="11"/>
      <c r="D32" s="11"/>
      <c r="E32" s="11"/>
      <c r="F32" s="11"/>
      <c r="G32" s="11"/>
      <c r="H32" s="11"/>
      <c r="I32" s="40"/>
      <c r="J32" s="33">
        <v>30</v>
      </c>
      <c r="K32" s="39" t="str">
        <f>INDEX(TABELA!$B$5:$B$49,MATCH(LARGE(TABELA!$BR$5:$BR$49,J32),TABELA!$BR$5:$BR$49,0))</f>
        <v>Henrique Castilho</v>
      </c>
      <c r="L32" s="95">
        <f>VLOOKUP(K32,TABELA!$B$4:$BW$49,69,FALSE)</f>
        <v>67</v>
      </c>
      <c r="M32" s="151"/>
      <c r="N32" s="151">
        <f t="shared" si="2"/>
        <v>286</v>
      </c>
      <c r="O32" s="151"/>
      <c r="P32" s="1"/>
      <c r="Q32" s="100" t="s">
        <v>294</v>
      </c>
      <c r="R32" s="91">
        <v>67</v>
      </c>
    </row>
    <row r="33" spans="1:18" x14ac:dyDescent="0.25">
      <c r="A33" s="33">
        <v>31</v>
      </c>
      <c r="B33" s="41" t="s">
        <v>297</v>
      </c>
      <c r="C33" s="12"/>
      <c r="D33" s="12"/>
      <c r="E33" s="12"/>
      <c r="F33" s="12"/>
      <c r="G33" s="12"/>
      <c r="H33" s="12"/>
      <c r="I33" s="40"/>
      <c r="J33" s="33">
        <v>31</v>
      </c>
      <c r="K33" s="138" t="str">
        <f>INDEX(TABELA!$B$5:$B$49,MATCH(LARGE(TABELA!$BR$5:$BR$49,J33),TABELA!$BR$5:$BR$49,0))</f>
        <v>Jorge Prado</v>
      </c>
      <c r="L33" s="139">
        <f>VLOOKUP(K33,TABELA!$B$4:$BW$49,69,FALSE)</f>
        <v>62</v>
      </c>
      <c r="M33" s="151"/>
      <c r="N33" s="151">
        <f t="shared" si="2"/>
        <v>291</v>
      </c>
      <c r="O33" s="151"/>
      <c r="P33" s="1"/>
      <c r="Q33" s="100" t="s">
        <v>297</v>
      </c>
      <c r="R33" s="91">
        <v>62</v>
      </c>
    </row>
    <row r="34" spans="1:18" x14ac:dyDescent="0.25">
      <c r="A34" s="33">
        <v>32</v>
      </c>
      <c r="B34" s="41" t="s">
        <v>284</v>
      </c>
      <c r="C34" s="11"/>
      <c r="D34" s="11"/>
      <c r="E34" s="11"/>
      <c r="F34" s="11"/>
      <c r="G34" s="11"/>
      <c r="H34" s="11"/>
      <c r="I34" s="40"/>
      <c r="J34" s="33">
        <v>32</v>
      </c>
      <c r="K34" s="39" t="str">
        <f>INDEX(TABELA!$B$5:$B$49,MATCH(LARGE(TABELA!$BR$5:$BR$49,J34),TABELA!$BR$5:$BR$49,0))</f>
        <v>Claudio Junqueira</v>
      </c>
      <c r="L34" s="95">
        <f>VLOOKUP(K34,TABELA!$B$4:$BW$49,69,FALSE)</f>
        <v>57.000100000000003</v>
      </c>
      <c r="M34" s="151"/>
      <c r="N34" s="151">
        <f t="shared" si="2"/>
        <v>295.99990000000003</v>
      </c>
      <c r="O34" s="151"/>
      <c r="Q34" s="100" t="s">
        <v>284</v>
      </c>
      <c r="R34" s="91">
        <v>57</v>
      </c>
    </row>
    <row r="35" spans="1:18" x14ac:dyDescent="0.25">
      <c r="A35" s="33">
        <v>33</v>
      </c>
      <c r="B35" s="41" t="s">
        <v>298</v>
      </c>
      <c r="C35" s="11"/>
      <c r="D35" s="11"/>
      <c r="E35" s="11"/>
      <c r="F35" s="11"/>
      <c r="G35" s="11"/>
      <c r="H35" s="11"/>
      <c r="I35" s="40"/>
      <c r="J35" s="33">
        <v>33</v>
      </c>
      <c r="K35" s="39" t="str">
        <f>INDEX(TABELA!$B$5:$B$49,MATCH(LARGE(TABELA!$BR$5:$BR$49,J35),TABELA!$BR$5:$BR$49,0))</f>
        <v>Léo Marx</v>
      </c>
      <c r="L35" s="95">
        <f>VLOOKUP(K35,TABELA!$B$4:$BW$49,69,FALSE)</f>
        <v>52</v>
      </c>
      <c r="M35" s="151"/>
      <c r="N35" s="151">
        <f t="shared" si="2"/>
        <v>301</v>
      </c>
      <c r="O35" s="151"/>
      <c r="Q35" s="140" t="s">
        <v>298</v>
      </c>
      <c r="R35" s="141">
        <v>52</v>
      </c>
    </row>
    <row r="36" spans="1:18" x14ac:dyDescent="0.25">
      <c r="A36" s="33">
        <v>34</v>
      </c>
      <c r="B36" s="41" t="s">
        <v>277</v>
      </c>
      <c r="C36" s="11"/>
      <c r="D36" s="11"/>
      <c r="E36" s="11"/>
      <c r="F36" s="11"/>
      <c r="G36" s="11"/>
      <c r="H36" s="11"/>
      <c r="I36" s="40"/>
      <c r="J36" s="33">
        <v>34</v>
      </c>
      <c r="K36" s="39" t="str">
        <f>INDEX(TABELA!$B$5:$B$49,MATCH(LARGE(TABELA!$BR$5:$BR$49,J36),TABELA!$BR$5:$BR$49,0))</f>
        <v>Alberto Branco</v>
      </c>
      <c r="L36" s="95">
        <f>VLOOKUP(K36,TABELA!$B$4:$BW$49,69,FALSE)</f>
        <v>44</v>
      </c>
      <c r="M36" s="151"/>
      <c r="N36" s="151">
        <f t="shared" si="2"/>
        <v>309</v>
      </c>
      <c r="O36" s="151"/>
      <c r="Q36" s="100" t="s">
        <v>277</v>
      </c>
      <c r="R36" s="91">
        <v>44</v>
      </c>
    </row>
    <row r="37" spans="1:18" x14ac:dyDescent="0.25">
      <c r="A37" s="33">
        <v>35</v>
      </c>
      <c r="B37" s="41" t="s">
        <v>285</v>
      </c>
      <c r="C37" s="11"/>
      <c r="D37" s="11"/>
      <c r="E37" s="11"/>
      <c r="F37" s="11"/>
      <c r="G37" s="11"/>
      <c r="H37" s="11"/>
      <c r="I37" s="40"/>
      <c r="J37" s="33">
        <v>35</v>
      </c>
      <c r="K37" s="39" t="str">
        <f>INDEX(TABELA!$B$5:$B$49,MATCH(LARGE(TABELA!$BR$5:$BR$49,J37),TABELA!$BR$5:$BR$49,0))</f>
        <v>Ederson Lopes</v>
      </c>
      <c r="L37" s="95">
        <f>VLOOKUP(K37,TABELA!$B$4:$BW$49,69,FALSE)</f>
        <v>29</v>
      </c>
      <c r="M37" s="151"/>
      <c r="N37" s="151">
        <f t="shared" si="2"/>
        <v>324</v>
      </c>
      <c r="O37" s="151"/>
      <c r="Q37" s="100" t="s">
        <v>285</v>
      </c>
      <c r="R37" s="91">
        <v>22</v>
      </c>
    </row>
    <row r="38" spans="1:18" x14ac:dyDescent="0.25">
      <c r="A38" s="33">
        <v>36</v>
      </c>
      <c r="B38" s="41" t="s">
        <v>293</v>
      </c>
      <c r="C38" s="11"/>
      <c r="D38" s="11"/>
      <c r="E38" s="11"/>
      <c r="F38" s="11"/>
      <c r="G38" s="11"/>
      <c r="H38" s="11"/>
      <c r="I38" s="40"/>
      <c r="J38" s="33">
        <v>36</v>
      </c>
      <c r="K38" s="39" t="str">
        <f>INDEX(TABELA!$B$5:$B$49,MATCH(LARGE(TABELA!$BR$5:$BR$49,J38),TABELA!$BR$5:$BR$49,0))</f>
        <v>Marcelo Pinheiro</v>
      </c>
      <c r="L38" s="95">
        <f>VLOOKUP(K38,TABELA!$B$4:$BW$49,69,FALSE)</f>
        <v>20</v>
      </c>
      <c r="M38" s="151"/>
      <c r="N38" s="151">
        <f t="shared" si="2"/>
        <v>333</v>
      </c>
      <c r="O38" s="151"/>
      <c r="Q38" s="100" t="s">
        <v>293</v>
      </c>
      <c r="R38" s="91">
        <v>17</v>
      </c>
    </row>
    <row r="39" spans="1:18" x14ac:dyDescent="0.25">
      <c r="A39" s="33">
        <v>37</v>
      </c>
      <c r="B39" s="41" t="s">
        <v>301</v>
      </c>
      <c r="C39" s="11"/>
      <c r="D39" s="11"/>
      <c r="E39" s="11"/>
      <c r="F39" s="11"/>
      <c r="G39" s="11"/>
      <c r="H39" s="11"/>
      <c r="I39" s="40"/>
      <c r="J39" s="33">
        <v>37</v>
      </c>
      <c r="K39" s="39" t="str">
        <f>INDEX(TABELA!$B$5:$B$49,MATCH(LARGE(TABELA!$BR$5:$BR$49,J39),TABELA!$BR$5:$BR$49,0))</f>
        <v>Gustavo Mourão</v>
      </c>
      <c r="L39" s="95">
        <f>VLOOKUP(K39,TABELA!$B$4:$BW$49,69,FALSE)</f>
        <v>17</v>
      </c>
      <c r="M39" s="151"/>
      <c r="N39" s="151">
        <f t="shared" si="2"/>
        <v>336</v>
      </c>
      <c r="O39" s="151"/>
      <c r="Q39" s="100" t="s">
        <v>301</v>
      </c>
      <c r="R39" s="91">
        <v>15</v>
      </c>
    </row>
    <row r="40" spans="1:18" x14ac:dyDescent="0.25">
      <c r="A40" s="33">
        <v>38</v>
      </c>
      <c r="B40" s="41" t="s">
        <v>283</v>
      </c>
      <c r="C40" s="11"/>
      <c r="D40" s="11"/>
      <c r="E40" s="11"/>
      <c r="F40" s="11"/>
      <c r="G40" s="11"/>
      <c r="H40" s="11"/>
      <c r="I40" s="40"/>
      <c r="J40" s="33">
        <v>38</v>
      </c>
      <c r="K40" s="39" t="str">
        <f>INDEX(TABELA!$B$5:$B$49,MATCH(LARGE(TABELA!$BR$5:$BR$49,J40),TABELA!$BR$5:$BR$49,0))</f>
        <v>Cláudio Carvalho</v>
      </c>
      <c r="L40" s="95">
        <f>VLOOKUP(K40,TABELA!$B$4:$BW$49,69,FALSE)</f>
        <v>1</v>
      </c>
      <c r="M40" s="151"/>
      <c r="N40" s="151">
        <f t="shared" si="2"/>
        <v>352</v>
      </c>
      <c r="O40" s="151"/>
      <c r="Q40" s="100" t="s">
        <v>283</v>
      </c>
      <c r="R40" s="91">
        <v>1</v>
      </c>
    </row>
    <row r="41" spans="1:18" x14ac:dyDescent="0.25">
      <c r="A41" s="33">
        <v>39</v>
      </c>
      <c r="B41" s="41" t="s">
        <v>278</v>
      </c>
      <c r="C41" s="11"/>
      <c r="D41" s="11"/>
      <c r="E41" s="11"/>
      <c r="F41" s="11"/>
      <c r="G41" s="11"/>
      <c r="H41" s="11"/>
      <c r="I41" s="40"/>
      <c r="J41" s="33">
        <v>39</v>
      </c>
      <c r="K41" s="39" t="str">
        <f>INDEX(TABELA!$B$5:$B$49,MATCH(LARGE(TABELA!$BR$5:$BR$49,J41),TABELA!$BR$5:$BR$49,0))</f>
        <v>Fernando Santos</v>
      </c>
      <c r="L41" s="95">
        <f>VLOOKUP(K41,TABELA!$B$4:$BW$49,69,FALSE)</f>
        <v>-9</v>
      </c>
      <c r="M41" s="151"/>
      <c r="N41" s="151">
        <f t="shared" si="2"/>
        <v>362</v>
      </c>
      <c r="O41" s="151"/>
      <c r="Q41" s="100" t="s">
        <v>278</v>
      </c>
      <c r="R41" s="91">
        <v>0</v>
      </c>
    </row>
    <row r="42" spans="1:18" x14ac:dyDescent="0.25">
      <c r="A42" s="33">
        <v>40</v>
      </c>
      <c r="B42" s="41" t="s">
        <v>279</v>
      </c>
      <c r="C42" s="11"/>
      <c r="D42" s="11"/>
      <c r="E42" s="11"/>
      <c r="F42" s="11"/>
      <c r="G42" s="11"/>
      <c r="H42" s="11"/>
      <c r="I42" s="40"/>
      <c r="J42" s="33">
        <v>40</v>
      </c>
      <c r="K42" s="39" t="str">
        <f>INDEX(TABELA!$B$5:$B$49,MATCH(LARGE(TABELA!$BR$5:$BR$49,J42),TABELA!$BR$5:$BR$49,0))</f>
        <v>Paulo Feitosa</v>
      </c>
      <c r="L42" s="95">
        <f>VLOOKUP(K42,TABELA!$B$4:$BW$49,69,FALSE)</f>
        <v>-10</v>
      </c>
      <c r="M42" s="151"/>
      <c r="N42" s="151">
        <f t="shared" si="2"/>
        <v>363</v>
      </c>
      <c r="O42" s="151"/>
      <c r="Q42" s="100" t="s">
        <v>279</v>
      </c>
      <c r="R42" s="91">
        <v>0</v>
      </c>
    </row>
    <row r="43" spans="1:18" x14ac:dyDescent="0.25">
      <c r="A43" s="33">
        <v>41</v>
      </c>
      <c r="B43" s="41" t="s">
        <v>290</v>
      </c>
      <c r="C43" s="11"/>
      <c r="D43" s="11"/>
      <c r="E43" s="11"/>
      <c r="F43" s="11"/>
      <c r="G43" s="11"/>
      <c r="H43" s="11"/>
      <c r="I43" s="40"/>
      <c r="J43" s="33">
        <v>41</v>
      </c>
      <c r="K43" s="39" t="str">
        <f>INDEX(TABELA!$B$5:$B$49,MATCH(LARGE(TABELA!$BR$5:$BR$49,J43),TABELA!$BR$5:$BR$49,0))</f>
        <v>Anderson Lopes</v>
      </c>
      <c r="L43" s="95">
        <f>VLOOKUP(K43,TABELA!$B$4:$BW$49,69,FALSE)</f>
        <v>-11</v>
      </c>
      <c r="M43" s="151"/>
      <c r="N43" s="151">
        <f t="shared" si="2"/>
        <v>364</v>
      </c>
      <c r="O43" s="151"/>
      <c r="Q43" s="100" t="s">
        <v>290</v>
      </c>
      <c r="R43" s="91">
        <v>0</v>
      </c>
    </row>
    <row r="44" spans="1:18" x14ac:dyDescent="0.25">
      <c r="A44" s="33">
        <v>42</v>
      </c>
      <c r="B44" s="41" t="s">
        <v>257</v>
      </c>
      <c r="C44" s="11"/>
      <c r="D44" s="11"/>
      <c r="E44" s="11"/>
      <c r="F44" s="11"/>
      <c r="G44" s="11"/>
      <c r="H44" s="11"/>
      <c r="I44" s="40"/>
      <c r="J44" s="33">
        <v>42</v>
      </c>
      <c r="K44" s="39" t="str">
        <f>INDEX(TABELA!$B$5:$B$49,MATCH(LARGE(TABELA!$BR$5:$BR$49,J44),TABELA!$BR$5:$BR$49,0))</f>
        <v>Aldo Silvestre</v>
      </c>
      <c r="L44" s="95">
        <f>VLOOKUP(K44,TABELA!$B$4:$BW$49,69,FALSE)</f>
        <v>-11.999999999999901</v>
      </c>
      <c r="M44" s="151"/>
      <c r="N44" s="151">
        <f t="shared" si="2"/>
        <v>364.99999999999989</v>
      </c>
      <c r="O44" s="151"/>
      <c r="Q44" s="100" t="s">
        <v>257</v>
      </c>
      <c r="R44" s="91">
        <v>0</v>
      </c>
    </row>
    <row r="45" spans="1:18" x14ac:dyDescent="0.25">
      <c r="A45" s="33">
        <v>43</v>
      </c>
      <c r="B45" s="41" t="s">
        <v>287</v>
      </c>
      <c r="C45" s="11"/>
      <c r="D45" s="11"/>
      <c r="E45" s="11"/>
      <c r="F45" s="11"/>
      <c r="G45" s="11"/>
      <c r="H45" s="11"/>
      <c r="I45" s="40"/>
      <c r="J45" s="33">
        <v>43</v>
      </c>
      <c r="K45" s="39" t="str">
        <f>INDEX(TABELA!$B$5:$B$49,MATCH(LARGE(TABELA!$BR$5:$BR$49,J45),TABELA!$BR$5:$BR$49,0))</f>
        <v>Adriano Morato</v>
      </c>
      <c r="L45" s="95">
        <f>VLOOKUP(K45,TABELA!$B$4:$BW$49,69,FALSE)</f>
        <v>-38</v>
      </c>
      <c r="M45" s="151"/>
      <c r="N45" s="151">
        <f t="shared" si="2"/>
        <v>391</v>
      </c>
      <c r="O45" s="151"/>
      <c r="Q45" s="100" t="s">
        <v>287</v>
      </c>
      <c r="R45" s="91">
        <v>0</v>
      </c>
    </row>
    <row r="46" spans="1:18" x14ac:dyDescent="0.25">
      <c r="A46" s="33">
        <v>44</v>
      </c>
      <c r="B46" s="41" t="s">
        <v>306</v>
      </c>
      <c r="C46" s="11"/>
      <c r="D46" s="11"/>
      <c r="E46" s="11"/>
      <c r="F46" s="11"/>
      <c r="G46" s="11"/>
      <c r="H46" s="11"/>
      <c r="I46" s="40"/>
      <c r="J46" s="33">
        <v>44</v>
      </c>
      <c r="K46" s="39" t="str">
        <f>INDEX(TABELA!$B$5:$B$49,MATCH(LARGE(TABELA!$BR$5:$BR$49,J46),TABELA!$BR$5:$BR$49,0))</f>
        <v>Rafael Cançado</v>
      </c>
      <c r="L46" s="95">
        <f>VLOOKUP(K46,TABELA!$B$4:$BW$49,69,FALSE)</f>
        <v>-50</v>
      </c>
      <c r="M46" s="151"/>
      <c r="N46" s="151">
        <f t="shared" si="2"/>
        <v>403</v>
      </c>
      <c r="O46" s="151"/>
      <c r="Q46" s="100" t="s">
        <v>306</v>
      </c>
      <c r="R46" s="91">
        <v>0</v>
      </c>
    </row>
    <row r="47" spans="1:18" x14ac:dyDescent="0.25">
      <c r="A47" s="33">
        <v>45</v>
      </c>
      <c r="B47" s="41" t="s">
        <v>307</v>
      </c>
      <c r="C47" s="11"/>
      <c r="D47" s="11"/>
      <c r="E47" s="11"/>
      <c r="F47" s="11"/>
      <c r="G47" s="11"/>
      <c r="H47" s="11"/>
      <c r="J47" s="33">
        <v>45</v>
      </c>
      <c r="K47" s="39" t="str">
        <f>INDEX(TABELA!$B$5:$B$49,MATCH(LARGE(TABELA!$BR$5:$BR$49,J47),TABELA!$BR$5:$BR$49,0))</f>
        <v>Emerson Lopes</v>
      </c>
      <c r="L47" s="95">
        <f>VLOOKUP(K47,TABELA!$B$4:$BW$49,69,FALSE)</f>
        <v>-90</v>
      </c>
      <c r="M47" s="151"/>
      <c r="N47" s="151">
        <f t="shared" ref="N47" si="3">$L$7-L47</f>
        <v>443</v>
      </c>
      <c r="O47" s="151"/>
      <c r="Q47" s="100" t="s">
        <v>307</v>
      </c>
      <c r="R47" s="91">
        <v>0</v>
      </c>
    </row>
  </sheetData>
  <sheetProtection algorithmName="SHA-512" hashValue="eH/wvqYQ1EInf64OEnxBdn9YVzVvWiAwpnSZt6BMIg6a5hU1HkMwzi7x3hAk25RW+3ptybyy8fmBIGuWrdX1xw==" saltValue="8iJ14D9kp5WFGNfck2+Asw==" spinCount="100000" sheet="1" selectLockedCells="1"/>
  <mergeCells count="8">
    <mergeCell ref="J1:L1"/>
    <mergeCell ref="C1:D1"/>
    <mergeCell ref="E1:F1"/>
    <mergeCell ref="G1:H1"/>
    <mergeCell ref="Q1:R1"/>
    <mergeCell ref="M1:M2"/>
    <mergeCell ref="N1:N2"/>
    <mergeCell ref="O1:O2"/>
  </mergeCells>
  <conditionalFormatting sqref="C3:C46">
    <cfRule type="duplicateValues" dxfId="32" priority="16"/>
  </conditionalFormatting>
  <conditionalFormatting sqref="D3:D46">
    <cfRule type="duplicateValues" dxfId="31" priority="15"/>
  </conditionalFormatting>
  <conditionalFormatting sqref="E5:E46">
    <cfRule type="duplicateValues" dxfId="30" priority="14"/>
  </conditionalFormatting>
  <conditionalFormatting sqref="F3:F46">
    <cfRule type="duplicateValues" dxfId="29" priority="13"/>
  </conditionalFormatting>
  <conditionalFormatting sqref="G5:G46">
    <cfRule type="duplicateValues" dxfId="28" priority="12"/>
  </conditionalFormatting>
  <conditionalFormatting sqref="H3:H46">
    <cfRule type="duplicateValues" dxfId="27" priority="11"/>
  </conditionalFormatting>
  <conditionalFormatting sqref="C47">
    <cfRule type="duplicateValues" dxfId="26" priority="10"/>
  </conditionalFormatting>
  <conditionalFormatting sqref="D47">
    <cfRule type="duplicateValues" dxfId="25" priority="9"/>
  </conditionalFormatting>
  <conditionalFormatting sqref="E47">
    <cfRule type="duplicateValues" dxfId="24" priority="8"/>
  </conditionalFormatting>
  <conditionalFormatting sqref="F47">
    <cfRule type="duplicateValues" dxfId="23" priority="7"/>
  </conditionalFormatting>
  <conditionalFormatting sqref="G47">
    <cfRule type="duplicateValues" dxfId="22" priority="6"/>
  </conditionalFormatting>
  <conditionalFormatting sqref="H47">
    <cfRule type="duplicateValues" dxfId="21" priority="5"/>
  </conditionalFormatting>
  <conditionalFormatting sqref="E3:E4">
    <cfRule type="duplicateValues" dxfId="20" priority="2"/>
  </conditionalFormatting>
  <conditionalFormatting sqref="G3:G4">
    <cfRule type="duplicateValues" dxfId="19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6"/>
  <dimension ref="H1:M47"/>
  <sheetViews>
    <sheetView showGridLines="0" workbookViewId="0">
      <pane xSplit="8" ySplit="1" topLeftCell="I2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5" x14ac:dyDescent="0.25"/>
  <cols>
    <col min="8" max="8" width="18.85546875" bestFit="1" customWidth="1"/>
    <col min="9" max="9" width="17.42578125" bestFit="1" customWidth="1"/>
  </cols>
  <sheetData>
    <row r="1" spans="8:13" ht="36.75" thickBot="1" x14ac:dyDescent="0.3">
      <c r="H1" s="17" t="s">
        <v>2</v>
      </c>
      <c r="I1" s="18" t="s">
        <v>0</v>
      </c>
      <c r="L1" s="22" t="s">
        <v>2</v>
      </c>
      <c r="M1" s="23" t="s">
        <v>0</v>
      </c>
    </row>
    <row r="2" spans="8:13" ht="36.75" thickBot="1" x14ac:dyDescent="0.3">
      <c r="H2" s="19">
        <v>1</v>
      </c>
      <c r="I2" s="20">
        <v>60</v>
      </c>
      <c r="L2" s="24" t="s">
        <v>11</v>
      </c>
      <c r="M2" s="25">
        <v>45</v>
      </c>
    </row>
    <row r="3" spans="8:13" ht="36.75" thickBot="1" x14ac:dyDescent="0.3">
      <c r="H3" s="19">
        <v>2</v>
      </c>
      <c r="I3" s="20">
        <v>55</v>
      </c>
      <c r="L3" s="26" t="s">
        <v>15</v>
      </c>
      <c r="M3" s="25">
        <v>40</v>
      </c>
    </row>
    <row r="4" spans="8:13" ht="36.75" thickBot="1" x14ac:dyDescent="0.3">
      <c r="H4" s="19">
        <v>3</v>
      </c>
      <c r="I4" s="20">
        <v>52</v>
      </c>
      <c r="L4" s="26" t="s">
        <v>18</v>
      </c>
      <c r="M4" s="25">
        <v>37</v>
      </c>
    </row>
    <row r="5" spans="8:13" ht="36.75" thickBot="1" x14ac:dyDescent="0.3">
      <c r="H5" s="19">
        <v>4</v>
      </c>
      <c r="I5" s="20">
        <f>I4-2</f>
        <v>50</v>
      </c>
      <c r="L5" s="26" t="s">
        <v>21</v>
      </c>
      <c r="M5" s="25">
        <v>35</v>
      </c>
    </row>
    <row r="6" spans="8:13" ht="36.75" thickBot="1" x14ac:dyDescent="0.3">
      <c r="H6" s="19">
        <v>5</v>
      </c>
      <c r="I6" s="20">
        <f t="shared" ref="I6:I18" si="0">I5-2</f>
        <v>48</v>
      </c>
      <c r="L6" s="22" t="s">
        <v>24</v>
      </c>
      <c r="M6" s="23">
        <v>33</v>
      </c>
    </row>
    <row r="7" spans="8:13" ht="36.75" thickBot="1" x14ac:dyDescent="0.3">
      <c r="H7" s="19">
        <v>6</v>
      </c>
      <c r="I7" s="20">
        <f t="shared" si="0"/>
        <v>46</v>
      </c>
      <c r="L7" s="26" t="s">
        <v>27</v>
      </c>
      <c r="M7" s="25">
        <v>31</v>
      </c>
    </row>
    <row r="8" spans="8:13" ht="36.75" thickBot="1" x14ac:dyDescent="0.3">
      <c r="H8" s="19">
        <v>7</v>
      </c>
      <c r="I8" s="20">
        <f t="shared" si="0"/>
        <v>44</v>
      </c>
      <c r="L8" s="26" t="s">
        <v>30</v>
      </c>
      <c r="M8" s="25">
        <v>29</v>
      </c>
    </row>
    <row r="9" spans="8:13" ht="36.75" thickBot="1" x14ac:dyDescent="0.3">
      <c r="H9" s="19">
        <v>8</v>
      </c>
      <c r="I9" s="20">
        <f t="shared" si="0"/>
        <v>42</v>
      </c>
      <c r="L9" s="26" t="s">
        <v>33</v>
      </c>
      <c r="M9" s="25">
        <v>28</v>
      </c>
    </row>
    <row r="10" spans="8:13" ht="36.75" thickBot="1" x14ac:dyDescent="0.3">
      <c r="H10" s="19">
        <v>9</v>
      </c>
      <c r="I10" s="20">
        <f t="shared" si="0"/>
        <v>40</v>
      </c>
      <c r="L10" s="26" t="s">
        <v>36</v>
      </c>
      <c r="M10" s="25">
        <v>27</v>
      </c>
    </row>
    <row r="11" spans="8:13" ht="36.75" thickBot="1" x14ac:dyDescent="0.3">
      <c r="H11" s="19">
        <v>10</v>
      </c>
      <c r="I11" s="20">
        <f>I10-2</f>
        <v>38</v>
      </c>
      <c r="L11" s="26" t="s">
        <v>12</v>
      </c>
      <c r="M11" s="25">
        <v>26</v>
      </c>
    </row>
    <row r="12" spans="8:13" ht="36.75" thickBot="1" x14ac:dyDescent="0.3">
      <c r="H12" s="19">
        <v>11</v>
      </c>
      <c r="I12" s="20">
        <f t="shared" si="0"/>
        <v>36</v>
      </c>
      <c r="L12" s="26" t="s">
        <v>41</v>
      </c>
      <c r="M12" s="25">
        <v>25</v>
      </c>
    </row>
    <row r="13" spans="8:13" ht="36.75" thickBot="1" x14ac:dyDescent="0.3">
      <c r="H13" s="19">
        <v>12</v>
      </c>
      <c r="I13" s="20">
        <f t="shared" si="0"/>
        <v>34</v>
      </c>
      <c r="L13" s="26" t="s">
        <v>44</v>
      </c>
      <c r="M13" s="25">
        <v>24</v>
      </c>
    </row>
    <row r="14" spans="8:13" ht="36.75" thickBot="1" x14ac:dyDescent="0.3">
      <c r="H14" s="19">
        <v>13</v>
      </c>
      <c r="I14" s="20">
        <f t="shared" si="0"/>
        <v>32</v>
      </c>
      <c r="L14" s="25" t="s">
        <v>13</v>
      </c>
      <c r="M14" s="25">
        <v>23</v>
      </c>
    </row>
    <row r="15" spans="8:13" ht="36.75" thickBot="1" x14ac:dyDescent="0.3">
      <c r="H15" s="19">
        <v>14</v>
      </c>
      <c r="I15" s="20">
        <f t="shared" si="0"/>
        <v>30</v>
      </c>
      <c r="L15" s="25" t="s">
        <v>16</v>
      </c>
      <c r="M15" s="25">
        <v>22</v>
      </c>
    </row>
    <row r="16" spans="8:13" ht="36.75" thickBot="1" x14ac:dyDescent="0.3">
      <c r="H16" s="19">
        <v>15</v>
      </c>
      <c r="I16" s="20">
        <f t="shared" si="0"/>
        <v>28</v>
      </c>
      <c r="L16" s="25" t="s">
        <v>19</v>
      </c>
      <c r="M16" s="25">
        <v>21</v>
      </c>
    </row>
    <row r="17" spans="8:13" ht="36.75" thickBot="1" x14ac:dyDescent="0.3">
      <c r="H17" s="19">
        <v>16</v>
      </c>
      <c r="I17" s="20">
        <f t="shared" si="0"/>
        <v>26</v>
      </c>
      <c r="L17" s="25" t="s">
        <v>22</v>
      </c>
      <c r="M17" s="25">
        <v>20</v>
      </c>
    </row>
    <row r="18" spans="8:13" ht="36.75" thickBot="1" x14ac:dyDescent="0.3">
      <c r="H18" s="19">
        <v>17</v>
      </c>
      <c r="I18" s="20">
        <f t="shared" si="0"/>
        <v>24</v>
      </c>
      <c r="L18" s="23" t="s">
        <v>25</v>
      </c>
      <c r="M18" s="23">
        <v>19</v>
      </c>
    </row>
    <row r="19" spans="8:13" ht="36.75" thickBot="1" x14ac:dyDescent="0.3">
      <c r="H19" s="19">
        <v>18</v>
      </c>
      <c r="I19" s="20">
        <f>I18-1</f>
        <v>23</v>
      </c>
      <c r="L19" s="25" t="s">
        <v>28</v>
      </c>
      <c r="M19" s="25">
        <v>18</v>
      </c>
    </row>
    <row r="20" spans="8:13" ht="36.75" thickBot="1" x14ac:dyDescent="0.3">
      <c r="H20" s="19">
        <v>19</v>
      </c>
      <c r="I20" s="20">
        <f t="shared" ref="I20:I41" si="1">I19-1</f>
        <v>22</v>
      </c>
      <c r="L20" s="25" t="s">
        <v>31</v>
      </c>
      <c r="M20" s="25">
        <v>17</v>
      </c>
    </row>
    <row r="21" spans="8:13" ht="36.75" thickBot="1" x14ac:dyDescent="0.3">
      <c r="H21" s="19">
        <v>20</v>
      </c>
      <c r="I21" s="20">
        <f t="shared" si="1"/>
        <v>21</v>
      </c>
      <c r="L21" s="25" t="s">
        <v>34</v>
      </c>
      <c r="M21" s="25">
        <v>16</v>
      </c>
    </row>
    <row r="22" spans="8:13" ht="36.75" thickBot="1" x14ac:dyDescent="0.3">
      <c r="H22" s="19">
        <v>21</v>
      </c>
      <c r="I22" s="20">
        <f t="shared" si="1"/>
        <v>20</v>
      </c>
      <c r="L22" s="25" t="s">
        <v>37</v>
      </c>
      <c r="M22" s="25">
        <v>15</v>
      </c>
    </row>
    <row r="23" spans="8:13" ht="36.75" thickBot="1" x14ac:dyDescent="0.3">
      <c r="H23" s="19">
        <v>22</v>
      </c>
      <c r="I23" s="20">
        <f t="shared" si="1"/>
        <v>19</v>
      </c>
      <c r="L23" s="25" t="s">
        <v>39</v>
      </c>
      <c r="M23" s="25">
        <v>14</v>
      </c>
    </row>
    <row r="24" spans="8:13" ht="36.75" thickBot="1" x14ac:dyDescent="0.3">
      <c r="H24" s="19">
        <v>23</v>
      </c>
      <c r="I24" s="20">
        <f t="shared" si="1"/>
        <v>18</v>
      </c>
      <c r="L24" s="25" t="s">
        <v>42</v>
      </c>
      <c r="M24" s="25">
        <v>13</v>
      </c>
    </row>
    <row r="25" spans="8:13" ht="36.75" thickBot="1" x14ac:dyDescent="0.3">
      <c r="H25" s="19">
        <v>24</v>
      </c>
      <c r="I25" s="20">
        <f t="shared" si="1"/>
        <v>17</v>
      </c>
      <c r="L25" s="25" t="s">
        <v>45</v>
      </c>
      <c r="M25" s="25">
        <v>12</v>
      </c>
    </row>
    <row r="26" spans="8:13" ht="36.75" thickBot="1" x14ac:dyDescent="0.3">
      <c r="H26" s="19">
        <v>25</v>
      </c>
      <c r="I26" s="20">
        <f t="shared" si="1"/>
        <v>16</v>
      </c>
      <c r="L26" s="25" t="s">
        <v>14</v>
      </c>
      <c r="M26" s="25">
        <v>11</v>
      </c>
    </row>
    <row r="27" spans="8:13" ht="36.75" thickBot="1" x14ac:dyDescent="0.3">
      <c r="H27" s="19">
        <v>26</v>
      </c>
      <c r="I27" s="20">
        <f t="shared" si="1"/>
        <v>15</v>
      </c>
      <c r="L27" s="25" t="s">
        <v>17</v>
      </c>
      <c r="M27" s="25">
        <v>10</v>
      </c>
    </row>
    <row r="28" spans="8:13" ht="36.75" thickBot="1" x14ac:dyDescent="0.3">
      <c r="H28" s="19">
        <v>27</v>
      </c>
      <c r="I28" s="20">
        <f t="shared" si="1"/>
        <v>14</v>
      </c>
      <c r="L28" s="25" t="s">
        <v>20</v>
      </c>
      <c r="M28" s="25">
        <v>9</v>
      </c>
    </row>
    <row r="29" spans="8:13" ht="36.75" thickBot="1" x14ac:dyDescent="0.3">
      <c r="H29" s="19">
        <v>28</v>
      </c>
      <c r="I29" s="20">
        <f t="shared" si="1"/>
        <v>13</v>
      </c>
      <c r="L29" s="25" t="s">
        <v>23</v>
      </c>
      <c r="M29" s="25">
        <v>8</v>
      </c>
    </row>
    <row r="30" spans="8:13" ht="36.75" thickBot="1" x14ac:dyDescent="0.3">
      <c r="H30" s="19">
        <v>29</v>
      </c>
      <c r="I30" s="20">
        <f t="shared" si="1"/>
        <v>12</v>
      </c>
      <c r="L30" s="23" t="s">
        <v>26</v>
      </c>
      <c r="M30" s="23">
        <v>7</v>
      </c>
    </row>
    <row r="31" spans="8:13" ht="36.75" thickBot="1" x14ac:dyDescent="0.3">
      <c r="H31" s="19">
        <v>30</v>
      </c>
      <c r="I31" s="20">
        <f t="shared" si="1"/>
        <v>11</v>
      </c>
      <c r="L31" s="25" t="s">
        <v>29</v>
      </c>
      <c r="M31" s="25">
        <v>6</v>
      </c>
    </row>
    <row r="32" spans="8:13" ht="36.75" thickBot="1" x14ac:dyDescent="0.3">
      <c r="H32" s="19">
        <v>31</v>
      </c>
      <c r="I32" s="20">
        <f t="shared" si="1"/>
        <v>10</v>
      </c>
      <c r="L32" s="25" t="s">
        <v>32</v>
      </c>
      <c r="M32" s="25">
        <v>5</v>
      </c>
    </row>
    <row r="33" spans="8:13" ht="36.75" thickBot="1" x14ac:dyDescent="0.3">
      <c r="H33" s="19">
        <v>32</v>
      </c>
      <c r="I33" s="20">
        <f t="shared" si="1"/>
        <v>9</v>
      </c>
      <c r="L33" s="25" t="s">
        <v>35</v>
      </c>
      <c r="M33" s="25">
        <v>4</v>
      </c>
    </row>
    <row r="34" spans="8:13" ht="36.75" thickBot="1" x14ac:dyDescent="0.3">
      <c r="H34" s="19">
        <v>33</v>
      </c>
      <c r="I34" s="20">
        <f t="shared" si="1"/>
        <v>8</v>
      </c>
      <c r="L34" s="25" t="s">
        <v>38</v>
      </c>
      <c r="M34" s="25">
        <v>3</v>
      </c>
    </row>
    <row r="35" spans="8:13" ht="36.75" thickBot="1" x14ac:dyDescent="0.3">
      <c r="H35" s="19">
        <v>34</v>
      </c>
      <c r="I35" s="20">
        <f t="shared" si="1"/>
        <v>7</v>
      </c>
      <c r="L35" s="25" t="s">
        <v>40</v>
      </c>
      <c r="M35" s="25">
        <v>2</v>
      </c>
    </row>
    <row r="36" spans="8:13" ht="36.75" thickBot="1" x14ac:dyDescent="0.3">
      <c r="H36" s="19">
        <v>35</v>
      </c>
      <c r="I36" s="20">
        <f t="shared" si="1"/>
        <v>6</v>
      </c>
      <c r="L36" s="25" t="s">
        <v>43</v>
      </c>
      <c r="M36" s="25">
        <v>1</v>
      </c>
    </row>
    <row r="37" spans="8:13" ht="36.75" thickBot="1" x14ac:dyDescent="0.3">
      <c r="H37" s="19">
        <v>36</v>
      </c>
      <c r="I37" s="20">
        <f t="shared" si="1"/>
        <v>5</v>
      </c>
      <c r="L37" s="25" t="s">
        <v>46</v>
      </c>
      <c r="M37" s="25">
        <v>1</v>
      </c>
    </row>
    <row r="38" spans="8:13" ht="36" x14ac:dyDescent="0.25">
      <c r="H38" s="19">
        <v>37</v>
      </c>
      <c r="I38" s="20">
        <f t="shared" si="1"/>
        <v>4</v>
      </c>
    </row>
    <row r="39" spans="8:13" ht="36" x14ac:dyDescent="0.25">
      <c r="H39" s="19">
        <v>38</v>
      </c>
      <c r="I39" s="20">
        <f t="shared" si="1"/>
        <v>3</v>
      </c>
    </row>
    <row r="40" spans="8:13" ht="36" x14ac:dyDescent="0.25">
      <c r="H40" s="19">
        <v>39</v>
      </c>
      <c r="I40" s="20">
        <f t="shared" si="1"/>
        <v>2</v>
      </c>
    </row>
    <row r="41" spans="8:13" ht="36" x14ac:dyDescent="0.25">
      <c r="H41" s="19">
        <v>40</v>
      </c>
      <c r="I41" s="20">
        <f t="shared" si="1"/>
        <v>1</v>
      </c>
    </row>
    <row r="42" spans="8:13" ht="36" x14ac:dyDescent="0.25">
      <c r="H42" s="19">
        <v>41</v>
      </c>
      <c r="I42" s="20">
        <v>1</v>
      </c>
    </row>
    <row r="43" spans="8:13" ht="36" x14ac:dyDescent="0.25">
      <c r="H43" s="19">
        <v>42</v>
      </c>
      <c r="I43" s="20">
        <v>1</v>
      </c>
    </row>
    <row r="44" spans="8:13" ht="36" x14ac:dyDescent="0.25">
      <c r="H44" s="19">
        <v>43</v>
      </c>
      <c r="I44" s="20">
        <v>1</v>
      </c>
    </row>
    <row r="45" spans="8:13" ht="36" x14ac:dyDescent="0.25">
      <c r="H45" s="19">
        <v>44</v>
      </c>
      <c r="I45" s="20">
        <v>1</v>
      </c>
    </row>
    <row r="46" spans="8:13" ht="36" x14ac:dyDescent="0.25">
      <c r="H46" s="19">
        <v>45</v>
      </c>
      <c r="I46" s="20">
        <v>1</v>
      </c>
    </row>
    <row r="47" spans="8:13" ht="36" x14ac:dyDescent="0.25">
      <c r="H47" s="19">
        <v>46</v>
      </c>
      <c r="I47" s="20">
        <v>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004D-CE31-4D3C-BCB9-32E90B230536}">
  <sheetPr codeName="Plan33"/>
  <dimension ref="A1:CI130"/>
  <sheetViews>
    <sheetView showGridLines="0" topLeftCell="A118" workbookViewId="0">
      <selection activeCell="B5" sqref="B5"/>
    </sheetView>
  </sheetViews>
  <sheetFormatPr defaultRowHeight="15" x14ac:dyDescent="0.25"/>
  <cols>
    <col min="1" max="1" width="23.85546875" customWidth="1"/>
    <col min="2" max="5" width="16.7109375" bestFit="1" customWidth="1"/>
    <col min="6" max="6" width="20.85546875" customWidth="1"/>
    <col min="7" max="7" width="6.140625" customWidth="1"/>
    <col min="8" max="8" width="19" bestFit="1" customWidth="1"/>
    <col min="9" max="9" width="6.140625" customWidth="1"/>
    <col min="10" max="10" width="19" bestFit="1" customWidth="1"/>
    <col min="11" max="11" width="6.140625" customWidth="1"/>
    <col min="12" max="12" width="19" bestFit="1" customWidth="1"/>
    <col min="13" max="13" width="6.140625" customWidth="1"/>
    <col min="14" max="14" width="19" bestFit="1" customWidth="1"/>
    <col min="15" max="15" width="6.140625" customWidth="1"/>
    <col min="16" max="16" width="19" bestFit="1" customWidth="1"/>
    <col min="17" max="17" width="6.140625" customWidth="1"/>
    <col min="18" max="18" width="19" bestFit="1" customWidth="1"/>
    <col min="19" max="19" width="6.140625" customWidth="1"/>
    <col min="20" max="20" width="19" bestFit="1" customWidth="1"/>
    <col min="21" max="21" width="6.140625" customWidth="1"/>
    <col min="22" max="22" width="19" bestFit="1" customWidth="1"/>
    <col min="23" max="23" width="6.140625" customWidth="1"/>
    <col min="24" max="24" width="19" bestFit="1" customWidth="1"/>
    <col min="25" max="25" width="6.140625" customWidth="1"/>
    <col min="26" max="26" width="19" bestFit="1" customWidth="1"/>
    <col min="27" max="27" width="6.140625" customWidth="1"/>
    <col min="28" max="28" width="19" bestFit="1" customWidth="1"/>
    <col min="29" max="29" width="6.140625" customWidth="1"/>
    <col min="30" max="30" width="19" bestFit="1" customWidth="1"/>
    <col min="31" max="31" width="6.140625" customWidth="1"/>
    <col min="32" max="32" width="19" bestFit="1" customWidth="1"/>
    <col min="33" max="33" width="6.140625" customWidth="1"/>
    <col min="34" max="34" width="19" bestFit="1" customWidth="1"/>
    <col min="35" max="35" width="6.140625" customWidth="1"/>
    <col min="36" max="36" width="19" bestFit="1" customWidth="1"/>
    <col min="37" max="37" width="6.140625" customWidth="1"/>
    <col min="38" max="38" width="19" bestFit="1" customWidth="1"/>
    <col min="39" max="39" width="6.140625" customWidth="1"/>
    <col min="40" max="40" width="19" bestFit="1" customWidth="1"/>
    <col min="41" max="41" width="6.140625" customWidth="1"/>
    <col min="42" max="42" width="19" bestFit="1" customWidth="1"/>
    <col min="43" max="43" width="6.140625" customWidth="1"/>
    <col min="44" max="44" width="19" bestFit="1" customWidth="1"/>
    <col min="45" max="45" width="6.140625" customWidth="1"/>
    <col min="46" max="46" width="19" bestFit="1" customWidth="1"/>
    <col min="47" max="47" width="6.140625" customWidth="1"/>
    <col min="48" max="48" width="19" bestFit="1" customWidth="1"/>
    <col min="49" max="49" width="6.140625" customWidth="1"/>
    <col min="50" max="50" width="19" bestFit="1" customWidth="1"/>
    <col min="51" max="51" width="6.140625" customWidth="1"/>
    <col min="52" max="52" width="19" bestFit="1" customWidth="1"/>
    <col min="53" max="53" width="6.140625" customWidth="1"/>
    <col min="54" max="54" width="19" bestFit="1" customWidth="1"/>
    <col min="55" max="55" width="6.140625" customWidth="1"/>
    <col min="56" max="56" width="19" bestFit="1" customWidth="1"/>
    <col min="57" max="57" width="6.140625" customWidth="1"/>
    <col min="58" max="58" width="19" bestFit="1" customWidth="1"/>
    <col min="59" max="59" width="6.140625" customWidth="1"/>
    <col min="60" max="60" width="19" bestFit="1" customWidth="1"/>
    <col min="61" max="61" width="6.140625" customWidth="1"/>
    <col min="62" max="62" width="19" bestFit="1" customWidth="1"/>
    <col min="63" max="63" width="6.140625" customWidth="1"/>
    <col min="64" max="64" width="19" bestFit="1" customWidth="1"/>
    <col min="65" max="65" width="6.140625" customWidth="1"/>
    <col min="66" max="66" width="19" bestFit="1" customWidth="1"/>
    <col min="67" max="67" width="6.140625" customWidth="1"/>
    <col min="68" max="68" width="19" bestFit="1" customWidth="1"/>
    <col min="69" max="69" width="6.140625" customWidth="1"/>
    <col min="70" max="70" width="19" bestFit="1" customWidth="1"/>
    <col min="71" max="71" width="6.140625" customWidth="1"/>
    <col min="72" max="72" width="19" bestFit="1" customWidth="1"/>
    <col min="73" max="73" width="6.140625" customWidth="1"/>
    <col min="74" max="74" width="19" bestFit="1" customWidth="1"/>
    <col min="75" max="75" width="6.140625" customWidth="1"/>
    <col min="76" max="76" width="19" bestFit="1" customWidth="1"/>
    <col min="77" max="77" width="6.140625" customWidth="1"/>
    <col min="78" max="78" width="19" bestFit="1" customWidth="1"/>
    <col min="79" max="79" width="6.140625" customWidth="1"/>
    <col min="80" max="80" width="19" bestFit="1" customWidth="1"/>
    <col min="81" max="81" width="6.140625" customWidth="1"/>
    <col min="82" max="82" width="19" bestFit="1" customWidth="1"/>
    <col min="83" max="83" width="6.140625" customWidth="1"/>
    <col min="84" max="84" width="19" bestFit="1" customWidth="1"/>
    <col min="85" max="85" width="6.140625" customWidth="1"/>
    <col min="86" max="86" width="19" bestFit="1" customWidth="1"/>
    <col min="87" max="87" width="6.140625" customWidth="1"/>
    <col min="88" max="88" width="19" bestFit="1" customWidth="1"/>
    <col min="89" max="89" width="6.140625" customWidth="1"/>
    <col min="90" max="90" width="19" bestFit="1" customWidth="1"/>
    <col min="91" max="91" width="6.140625" customWidth="1"/>
    <col min="92" max="92" width="19" bestFit="1" customWidth="1"/>
    <col min="93" max="93" width="6.140625" customWidth="1"/>
    <col min="94" max="94" width="19" bestFit="1" customWidth="1"/>
    <col min="95" max="95" width="6.140625" customWidth="1"/>
    <col min="96" max="96" width="19" bestFit="1" customWidth="1"/>
    <col min="97" max="97" width="6.140625" customWidth="1"/>
    <col min="98" max="98" width="19" bestFit="1" customWidth="1"/>
    <col min="99" max="99" width="6.140625" customWidth="1"/>
    <col min="100" max="100" width="19" bestFit="1" customWidth="1"/>
    <col min="101" max="101" width="6.140625" customWidth="1"/>
    <col min="102" max="102" width="19" bestFit="1" customWidth="1"/>
    <col min="103" max="103" width="6.140625" customWidth="1"/>
    <col min="104" max="104" width="19" bestFit="1" customWidth="1"/>
    <col min="105" max="105" width="6.140625" customWidth="1"/>
    <col min="106" max="106" width="19" bestFit="1" customWidth="1"/>
    <col min="107" max="107" width="6.140625" customWidth="1"/>
    <col min="108" max="108" width="19" bestFit="1" customWidth="1"/>
    <col min="109" max="109" width="6.140625" customWidth="1"/>
    <col min="110" max="110" width="19" bestFit="1" customWidth="1"/>
    <col min="111" max="111" width="6.140625" customWidth="1"/>
    <col min="112" max="112" width="19" bestFit="1" customWidth="1"/>
    <col min="113" max="113" width="6.140625" customWidth="1"/>
    <col min="114" max="114" width="19" bestFit="1" customWidth="1"/>
    <col min="115" max="115" width="6.140625" customWidth="1"/>
    <col min="116" max="116" width="19" bestFit="1" customWidth="1"/>
    <col min="117" max="117" width="6.140625" customWidth="1"/>
    <col min="118" max="118" width="19" bestFit="1" customWidth="1"/>
    <col min="119" max="119" width="6.140625" customWidth="1"/>
    <col min="120" max="120" width="19" bestFit="1" customWidth="1"/>
    <col min="121" max="121" width="6.140625" customWidth="1"/>
    <col min="122" max="122" width="19" bestFit="1" customWidth="1"/>
    <col min="123" max="123" width="6.140625" customWidth="1"/>
    <col min="124" max="124" width="19" bestFit="1" customWidth="1"/>
    <col min="125" max="125" width="6.140625" customWidth="1"/>
    <col min="126" max="126" width="19" bestFit="1" customWidth="1"/>
    <col min="127" max="127" width="6.140625" customWidth="1"/>
    <col min="128" max="128" width="19" bestFit="1" customWidth="1"/>
    <col min="129" max="129" width="6.140625" customWidth="1"/>
    <col min="130" max="130" width="19" bestFit="1" customWidth="1"/>
    <col min="131" max="131" width="6.140625" customWidth="1"/>
    <col min="132" max="132" width="19" bestFit="1" customWidth="1"/>
    <col min="133" max="133" width="6.140625" customWidth="1"/>
    <col min="134" max="134" width="19" bestFit="1" customWidth="1"/>
    <col min="135" max="135" width="6.140625" customWidth="1"/>
    <col min="136" max="136" width="19" bestFit="1" customWidth="1"/>
    <col min="137" max="137" width="6.140625" customWidth="1"/>
  </cols>
  <sheetData>
    <row r="1" spans="1:8" x14ac:dyDescent="0.25">
      <c r="A1" s="76" t="s">
        <v>1</v>
      </c>
      <c r="B1" s="74" t="s">
        <v>206</v>
      </c>
      <c r="F1" s="75" t="s">
        <v>208</v>
      </c>
      <c r="G1" s="74" t="s">
        <v>206</v>
      </c>
    </row>
    <row r="2" spans="1:8" x14ac:dyDescent="0.25">
      <c r="B2" s="73">
        <v>32</v>
      </c>
      <c r="C2" s="72">
        <v>5</v>
      </c>
      <c r="G2" s="73">
        <v>33</v>
      </c>
      <c r="H2" s="72">
        <v>4</v>
      </c>
    </row>
    <row r="18" spans="6:87" x14ac:dyDescent="0.25">
      <c r="F18" s="71" t="s">
        <v>208</v>
      </c>
      <c r="G18" s="68" t="s">
        <v>206</v>
      </c>
      <c r="H18" s="71" t="s">
        <v>208</v>
      </c>
      <c r="I18" s="68" t="s">
        <v>206</v>
      </c>
      <c r="J18" s="71" t="s">
        <v>208</v>
      </c>
      <c r="K18" s="68" t="s">
        <v>206</v>
      </c>
      <c r="L18" s="71" t="s">
        <v>208</v>
      </c>
      <c r="M18" s="68" t="s">
        <v>206</v>
      </c>
      <c r="N18" s="71" t="s">
        <v>208</v>
      </c>
      <c r="O18" s="68" t="s">
        <v>206</v>
      </c>
      <c r="P18" s="71" t="s">
        <v>208</v>
      </c>
      <c r="Q18" s="68" t="s">
        <v>206</v>
      </c>
      <c r="R18" s="71" t="s">
        <v>208</v>
      </c>
      <c r="S18" s="68" t="s">
        <v>206</v>
      </c>
      <c r="T18" s="71" t="s">
        <v>208</v>
      </c>
      <c r="U18" s="68" t="s">
        <v>206</v>
      </c>
      <c r="V18" s="71" t="s">
        <v>208</v>
      </c>
      <c r="W18" s="68" t="s">
        <v>206</v>
      </c>
      <c r="X18" s="71" t="s">
        <v>208</v>
      </c>
      <c r="Y18" s="68" t="s">
        <v>206</v>
      </c>
      <c r="Z18" s="71" t="s">
        <v>208</v>
      </c>
      <c r="AA18" s="68" t="s">
        <v>206</v>
      </c>
      <c r="AB18" s="71" t="s">
        <v>208</v>
      </c>
      <c r="AC18" s="68" t="s">
        <v>206</v>
      </c>
      <c r="AD18" s="71" t="s">
        <v>208</v>
      </c>
      <c r="AE18" s="68" t="s">
        <v>206</v>
      </c>
      <c r="AF18" s="71" t="s">
        <v>208</v>
      </c>
      <c r="AG18" s="68" t="s">
        <v>206</v>
      </c>
      <c r="AH18" s="71" t="s">
        <v>208</v>
      </c>
      <c r="AI18" s="68" t="s">
        <v>206</v>
      </c>
      <c r="AJ18" s="71" t="s">
        <v>208</v>
      </c>
      <c r="AK18" s="68" t="s">
        <v>206</v>
      </c>
      <c r="AL18" s="71" t="s">
        <v>208</v>
      </c>
      <c r="AM18" s="68" t="s">
        <v>206</v>
      </c>
      <c r="AN18" s="71" t="s">
        <v>208</v>
      </c>
      <c r="AO18" s="68" t="s">
        <v>206</v>
      </c>
      <c r="AP18" s="71" t="s">
        <v>208</v>
      </c>
      <c r="AQ18" s="68" t="s">
        <v>206</v>
      </c>
      <c r="AR18" s="71" t="s">
        <v>208</v>
      </c>
      <c r="AS18" s="68" t="s">
        <v>206</v>
      </c>
      <c r="AT18" s="71" t="s">
        <v>208</v>
      </c>
      <c r="AU18" s="68" t="s">
        <v>206</v>
      </c>
      <c r="AV18" s="71" t="s">
        <v>208</v>
      </c>
      <c r="AW18" s="68" t="s">
        <v>206</v>
      </c>
      <c r="AX18" s="71" t="s">
        <v>208</v>
      </c>
      <c r="AY18" s="68" t="s">
        <v>206</v>
      </c>
      <c r="AZ18" s="71" t="s">
        <v>208</v>
      </c>
      <c r="BA18" s="68" t="s">
        <v>206</v>
      </c>
      <c r="BB18" s="71" t="s">
        <v>208</v>
      </c>
      <c r="BC18" s="68" t="s">
        <v>206</v>
      </c>
      <c r="BD18" s="71" t="s">
        <v>208</v>
      </c>
      <c r="BE18" s="68" t="s">
        <v>206</v>
      </c>
      <c r="BF18" s="71" t="s">
        <v>208</v>
      </c>
      <c r="BG18" s="68" t="s">
        <v>206</v>
      </c>
      <c r="BH18" s="71" t="s">
        <v>208</v>
      </c>
      <c r="BI18" s="68" t="s">
        <v>206</v>
      </c>
      <c r="BJ18" s="71" t="s">
        <v>208</v>
      </c>
      <c r="BK18" s="68" t="s">
        <v>206</v>
      </c>
      <c r="BL18" s="71" t="s">
        <v>208</v>
      </c>
      <c r="BM18" s="68" t="s">
        <v>206</v>
      </c>
      <c r="BN18" s="71" t="s">
        <v>208</v>
      </c>
      <c r="BO18" s="68" t="s">
        <v>206</v>
      </c>
      <c r="BP18" s="71" t="s">
        <v>208</v>
      </c>
      <c r="BQ18" s="68" t="s">
        <v>206</v>
      </c>
      <c r="BR18" s="71" t="s">
        <v>208</v>
      </c>
      <c r="BS18" s="68" t="s">
        <v>206</v>
      </c>
      <c r="BT18" s="71" t="s">
        <v>208</v>
      </c>
      <c r="BU18" s="68" t="s">
        <v>206</v>
      </c>
      <c r="BV18" s="71" t="s">
        <v>208</v>
      </c>
      <c r="BW18" s="68" t="s">
        <v>206</v>
      </c>
      <c r="BX18" s="71" t="s">
        <v>208</v>
      </c>
      <c r="BY18" s="68" t="s">
        <v>206</v>
      </c>
      <c r="BZ18" s="71" t="s">
        <v>208</v>
      </c>
      <c r="CA18" s="68" t="s">
        <v>206</v>
      </c>
      <c r="CB18" s="71" t="s">
        <v>208</v>
      </c>
      <c r="CC18" s="68" t="s">
        <v>206</v>
      </c>
      <c r="CD18" s="71" t="s">
        <v>208</v>
      </c>
      <c r="CE18" s="68" t="s">
        <v>206</v>
      </c>
      <c r="CF18" s="71" t="s">
        <v>208</v>
      </c>
      <c r="CG18" s="68" t="s">
        <v>206</v>
      </c>
      <c r="CH18" s="71" t="s">
        <v>208</v>
      </c>
      <c r="CI18" s="68" t="s">
        <v>206</v>
      </c>
    </row>
    <row r="19" spans="6:87" x14ac:dyDescent="0.25">
      <c r="F19" s="70" t="s">
        <v>218</v>
      </c>
      <c r="G19" s="66">
        <v>1</v>
      </c>
      <c r="H19" s="70" t="s">
        <v>218</v>
      </c>
      <c r="I19" s="66">
        <v>2</v>
      </c>
      <c r="J19" s="70" t="s">
        <v>218</v>
      </c>
      <c r="K19" s="66">
        <v>3</v>
      </c>
      <c r="L19" s="70" t="s">
        <v>218</v>
      </c>
      <c r="M19" s="66">
        <v>4</v>
      </c>
      <c r="N19" s="70" t="s">
        <v>218</v>
      </c>
      <c r="O19" s="66">
        <v>5</v>
      </c>
      <c r="P19" s="70" t="s">
        <v>218</v>
      </c>
      <c r="Q19" s="66">
        <v>6</v>
      </c>
      <c r="R19" s="70" t="s">
        <v>218</v>
      </c>
      <c r="S19" s="66">
        <v>7</v>
      </c>
      <c r="T19" s="70" t="s">
        <v>218</v>
      </c>
      <c r="U19" s="66">
        <v>8</v>
      </c>
      <c r="V19" s="70" t="s">
        <v>218</v>
      </c>
      <c r="W19" s="66">
        <v>9</v>
      </c>
      <c r="X19" s="70" t="s">
        <v>218</v>
      </c>
      <c r="Y19" s="66">
        <v>10</v>
      </c>
      <c r="Z19" s="70" t="s">
        <v>218</v>
      </c>
      <c r="AA19" s="66">
        <v>11</v>
      </c>
      <c r="AB19" s="70" t="s">
        <v>218</v>
      </c>
      <c r="AC19" s="66">
        <v>12</v>
      </c>
      <c r="AD19" s="70" t="s">
        <v>218</v>
      </c>
      <c r="AE19" s="66">
        <v>13</v>
      </c>
      <c r="AF19" s="70" t="s">
        <v>218</v>
      </c>
      <c r="AG19" s="66">
        <v>14</v>
      </c>
      <c r="AH19" s="70" t="s">
        <v>218</v>
      </c>
      <c r="AI19" s="66">
        <v>15</v>
      </c>
      <c r="AJ19" s="70" t="s">
        <v>218</v>
      </c>
      <c r="AK19" s="66">
        <v>16</v>
      </c>
      <c r="AL19" s="70" t="s">
        <v>218</v>
      </c>
      <c r="AM19" s="66">
        <v>17</v>
      </c>
      <c r="AN19" s="70" t="s">
        <v>218</v>
      </c>
      <c r="AO19" s="66">
        <v>18</v>
      </c>
      <c r="AP19" s="70" t="s">
        <v>218</v>
      </c>
      <c r="AQ19" s="66">
        <v>19</v>
      </c>
      <c r="AR19" s="70" t="s">
        <v>218</v>
      </c>
      <c r="AS19" s="66">
        <v>20</v>
      </c>
      <c r="AT19" s="70" t="s">
        <v>218</v>
      </c>
      <c r="AU19" s="66">
        <v>21</v>
      </c>
      <c r="AV19" s="70" t="s">
        <v>218</v>
      </c>
      <c r="AW19" s="66">
        <v>22</v>
      </c>
      <c r="AX19" s="70" t="s">
        <v>218</v>
      </c>
      <c r="AY19" s="66">
        <v>23</v>
      </c>
      <c r="AZ19" s="70" t="s">
        <v>218</v>
      </c>
      <c r="BA19" s="66">
        <v>24</v>
      </c>
      <c r="BB19" s="70" t="s">
        <v>218</v>
      </c>
      <c r="BC19" s="66">
        <v>25</v>
      </c>
      <c r="BD19" s="70" t="s">
        <v>218</v>
      </c>
      <c r="BE19" s="66">
        <v>26</v>
      </c>
      <c r="BF19" s="70" t="s">
        <v>218</v>
      </c>
      <c r="BG19" s="66">
        <v>27</v>
      </c>
      <c r="BH19" s="70" t="s">
        <v>218</v>
      </c>
      <c r="BI19" s="66">
        <v>28</v>
      </c>
      <c r="BJ19" s="70" t="s">
        <v>218</v>
      </c>
      <c r="BK19" s="66">
        <v>29</v>
      </c>
      <c r="BL19" s="70" t="s">
        <v>218</v>
      </c>
      <c r="BM19" s="66">
        <v>30</v>
      </c>
      <c r="BN19" s="70" t="s">
        <v>218</v>
      </c>
      <c r="BO19" s="66">
        <v>31</v>
      </c>
      <c r="BP19" s="70" t="s">
        <v>218</v>
      </c>
      <c r="BQ19" s="66">
        <v>32</v>
      </c>
      <c r="BR19" s="70" t="s">
        <v>218</v>
      </c>
      <c r="BS19" s="66">
        <v>33</v>
      </c>
      <c r="BT19" s="70" t="s">
        <v>218</v>
      </c>
      <c r="BU19" s="66">
        <v>34</v>
      </c>
      <c r="BV19" s="70" t="s">
        <v>218</v>
      </c>
      <c r="BW19" s="66">
        <v>35</v>
      </c>
      <c r="BX19" s="70" t="s">
        <v>218</v>
      </c>
      <c r="BY19" s="66">
        <v>36</v>
      </c>
      <c r="BZ19" s="70" t="s">
        <v>218</v>
      </c>
      <c r="CA19" s="66">
        <v>37</v>
      </c>
      <c r="CB19" s="70" t="s">
        <v>218</v>
      </c>
      <c r="CC19" s="66">
        <v>38</v>
      </c>
      <c r="CD19" s="70" t="s">
        <v>218</v>
      </c>
      <c r="CE19" s="66">
        <v>39</v>
      </c>
      <c r="CF19" s="70" t="s">
        <v>218</v>
      </c>
      <c r="CG19" s="66">
        <v>40</v>
      </c>
      <c r="CH19" s="70" t="s">
        <v>218</v>
      </c>
      <c r="CI19" s="66">
        <v>41</v>
      </c>
    </row>
    <row r="20" spans="6:87" x14ac:dyDescent="0.25">
      <c r="F20" s="71" t="s">
        <v>208</v>
      </c>
      <c r="G20" s="68" t="s">
        <v>206</v>
      </c>
      <c r="H20" s="71" t="s">
        <v>208</v>
      </c>
      <c r="I20" s="68" t="s">
        <v>206</v>
      </c>
      <c r="J20" s="71" t="s">
        <v>208</v>
      </c>
      <c r="K20" s="68" t="s">
        <v>206</v>
      </c>
      <c r="L20" s="71" t="s">
        <v>208</v>
      </c>
      <c r="M20" s="68" t="s">
        <v>206</v>
      </c>
      <c r="N20" s="71" t="s">
        <v>208</v>
      </c>
      <c r="O20" s="68" t="s">
        <v>206</v>
      </c>
      <c r="P20" s="71" t="s">
        <v>208</v>
      </c>
      <c r="Q20" s="68" t="s">
        <v>206</v>
      </c>
      <c r="R20" s="71" t="s">
        <v>208</v>
      </c>
      <c r="S20" s="68" t="s">
        <v>206</v>
      </c>
      <c r="T20" s="71" t="s">
        <v>208</v>
      </c>
      <c r="U20" s="68" t="s">
        <v>206</v>
      </c>
      <c r="V20" s="71" t="s">
        <v>208</v>
      </c>
      <c r="W20" s="68" t="s">
        <v>206</v>
      </c>
      <c r="X20" s="71" t="s">
        <v>208</v>
      </c>
      <c r="Y20" s="68" t="s">
        <v>206</v>
      </c>
      <c r="Z20" s="71" t="s">
        <v>208</v>
      </c>
      <c r="AA20" s="68" t="s">
        <v>206</v>
      </c>
      <c r="AB20" s="71" t="s">
        <v>208</v>
      </c>
      <c r="AC20" s="68" t="s">
        <v>206</v>
      </c>
      <c r="AD20" s="71" t="s">
        <v>208</v>
      </c>
      <c r="AE20" s="68" t="s">
        <v>206</v>
      </c>
      <c r="AF20" s="71" t="s">
        <v>208</v>
      </c>
      <c r="AG20" s="68" t="s">
        <v>206</v>
      </c>
      <c r="AH20" s="71" t="s">
        <v>208</v>
      </c>
      <c r="AI20" s="68" t="s">
        <v>206</v>
      </c>
      <c r="AJ20" s="71" t="s">
        <v>208</v>
      </c>
      <c r="AK20" s="68" t="s">
        <v>206</v>
      </c>
      <c r="AL20" s="71" t="s">
        <v>208</v>
      </c>
      <c r="AM20" s="68" t="s">
        <v>206</v>
      </c>
      <c r="AN20" s="71" t="s">
        <v>208</v>
      </c>
      <c r="AO20" s="68" t="s">
        <v>206</v>
      </c>
      <c r="AP20" s="71" t="s">
        <v>208</v>
      </c>
      <c r="AQ20" s="68" t="s">
        <v>206</v>
      </c>
      <c r="AR20" s="71" t="s">
        <v>208</v>
      </c>
      <c r="AS20" s="68" t="s">
        <v>206</v>
      </c>
      <c r="AT20" s="71" t="s">
        <v>208</v>
      </c>
      <c r="AU20" s="68" t="s">
        <v>206</v>
      </c>
      <c r="AV20" s="71" t="s">
        <v>208</v>
      </c>
      <c r="AW20" s="68" t="s">
        <v>206</v>
      </c>
      <c r="AX20" s="71" t="s">
        <v>208</v>
      </c>
      <c r="AY20" s="68" t="s">
        <v>206</v>
      </c>
      <c r="AZ20" s="71" t="s">
        <v>208</v>
      </c>
      <c r="BA20" s="68" t="s">
        <v>206</v>
      </c>
      <c r="BB20" s="71" t="s">
        <v>208</v>
      </c>
      <c r="BC20" s="68" t="s">
        <v>206</v>
      </c>
      <c r="BD20" s="71" t="s">
        <v>208</v>
      </c>
      <c r="BE20" s="68" t="s">
        <v>206</v>
      </c>
      <c r="BF20" s="71" t="s">
        <v>208</v>
      </c>
      <c r="BG20" s="68" t="s">
        <v>206</v>
      </c>
      <c r="BH20" s="71" t="s">
        <v>208</v>
      </c>
      <c r="BI20" s="68" t="s">
        <v>206</v>
      </c>
      <c r="BJ20" s="71" t="s">
        <v>208</v>
      </c>
      <c r="BK20" s="68" t="s">
        <v>206</v>
      </c>
      <c r="BL20" s="71" t="s">
        <v>208</v>
      </c>
      <c r="BM20" s="68" t="s">
        <v>206</v>
      </c>
      <c r="BN20" s="71" t="s">
        <v>208</v>
      </c>
      <c r="BO20" s="68" t="s">
        <v>206</v>
      </c>
      <c r="BP20" s="71" t="s">
        <v>208</v>
      </c>
      <c r="BQ20" s="68" t="s">
        <v>206</v>
      </c>
      <c r="BR20" s="71" t="s">
        <v>208</v>
      </c>
      <c r="BS20" s="68" t="s">
        <v>206</v>
      </c>
      <c r="BT20" s="71" t="s">
        <v>208</v>
      </c>
      <c r="BU20" s="68" t="s">
        <v>206</v>
      </c>
      <c r="BV20" s="71" t="s">
        <v>208</v>
      </c>
      <c r="BW20" s="68" t="s">
        <v>206</v>
      </c>
      <c r="BX20" s="71" t="s">
        <v>208</v>
      </c>
      <c r="BY20" s="68" t="s">
        <v>206</v>
      </c>
      <c r="BZ20" s="71" t="s">
        <v>208</v>
      </c>
      <c r="CA20" s="68" t="s">
        <v>206</v>
      </c>
      <c r="CB20" s="71" t="s">
        <v>208</v>
      </c>
      <c r="CC20" s="68" t="s">
        <v>206</v>
      </c>
      <c r="CD20" s="71" t="s">
        <v>208</v>
      </c>
      <c r="CE20" s="68" t="s">
        <v>206</v>
      </c>
      <c r="CF20" s="71" t="s">
        <v>208</v>
      </c>
      <c r="CG20" s="68" t="s">
        <v>206</v>
      </c>
      <c r="CH20" s="71" t="s">
        <v>208</v>
      </c>
      <c r="CI20" s="68" t="s">
        <v>206</v>
      </c>
    </row>
    <row r="21" spans="6:87" x14ac:dyDescent="0.25">
      <c r="F21" s="70" t="s">
        <v>217</v>
      </c>
      <c r="G21" s="66">
        <v>1</v>
      </c>
      <c r="H21" s="70" t="s">
        <v>217</v>
      </c>
      <c r="I21" s="66">
        <v>2</v>
      </c>
      <c r="J21" s="70" t="s">
        <v>217</v>
      </c>
      <c r="K21" s="66">
        <v>3</v>
      </c>
      <c r="L21" s="70" t="s">
        <v>217</v>
      </c>
      <c r="M21" s="66">
        <v>4</v>
      </c>
      <c r="N21" s="70" t="s">
        <v>217</v>
      </c>
      <c r="O21" s="66">
        <v>5</v>
      </c>
      <c r="P21" s="70" t="s">
        <v>217</v>
      </c>
      <c r="Q21" s="66">
        <v>6</v>
      </c>
      <c r="R21" s="70" t="s">
        <v>217</v>
      </c>
      <c r="S21" s="66">
        <v>7</v>
      </c>
      <c r="T21" s="70" t="s">
        <v>217</v>
      </c>
      <c r="U21" s="66">
        <v>8</v>
      </c>
      <c r="V21" s="70" t="s">
        <v>217</v>
      </c>
      <c r="W21" s="66">
        <v>9</v>
      </c>
      <c r="X21" s="70" t="s">
        <v>217</v>
      </c>
      <c r="Y21" s="66">
        <v>10</v>
      </c>
      <c r="Z21" s="70" t="s">
        <v>217</v>
      </c>
      <c r="AA21" s="66">
        <v>11</v>
      </c>
      <c r="AB21" s="70" t="s">
        <v>217</v>
      </c>
      <c r="AC21" s="66">
        <v>12</v>
      </c>
      <c r="AD21" s="70" t="s">
        <v>217</v>
      </c>
      <c r="AE21" s="66">
        <v>13</v>
      </c>
      <c r="AF21" s="70" t="s">
        <v>217</v>
      </c>
      <c r="AG21" s="66">
        <v>14</v>
      </c>
      <c r="AH21" s="70" t="s">
        <v>217</v>
      </c>
      <c r="AI21" s="66">
        <v>15</v>
      </c>
      <c r="AJ21" s="70" t="s">
        <v>217</v>
      </c>
      <c r="AK21" s="66">
        <v>16</v>
      </c>
      <c r="AL21" s="70" t="s">
        <v>217</v>
      </c>
      <c r="AM21" s="66">
        <v>17</v>
      </c>
      <c r="AN21" s="70" t="s">
        <v>217</v>
      </c>
      <c r="AO21" s="66">
        <v>18</v>
      </c>
      <c r="AP21" s="70" t="s">
        <v>217</v>
      </c>
      <c r="AQ21" s="66">
        <v>19</v>
      </c>
      <c r="AR21" s="70" t="s">
        <v>217</v>
      </c>
      <c r="AS21" s="66">
        <v>20</v>
      </c>
      <c r="AT21" s="70" t="s">
        <v>217</v>
      </c>
      <c r="AU21" s="66">
        <v>21</v>
      </c>
      <c r="AV21" s="70" t="s">
        <v>217</v>
      </c>
      <c r="AW21" s="66">
        <v>22</v>
      </c>
      <c r="AX21" s="70" t="s">
        <v>217</v>
      </c>
      <c r="AY21" s="66">
        <v>23</v>
      </c>
      <c r="AZ21" s="70" t="s">
        <v>217</v>
      </c>
      <c r="BA21" s="66">
        <v>24</v>
      </c>
      <c r="BB21" s="70" t="s">
        <v>217</v>
      </c>
      <c r="BC21" s="66">
        <v>25</v>
      </c>
      <c r="BD21" s="70" t="s">
        <v>217</v>
      </c>
      <c r="BE21" s="66">
        <v>26</v>
      </c>
      <c r="BF21" s="70" t="s">
        <v>217</v>
      </c>
      <c r="BG21" s="66">
        <v>27</v>
      </c>
      <c r="BH21" s="70" t="s">
        <v>217</v>
      </c>
      <c r="BI21" s="66">
        <v>28</v>
      </c>
      <c r="BJ21" s="70" t="s">
        <v>217</v>
      </c>
      <c r="BK21" s="66">
        <v>29</v>
      </c>
      <c r="BL21" s="70" t="s">
        <v>217</v>
      </c>
      <c r="BM21" s="66">
        <v>30</v>
      </c>
      <c r="BN21" s="70" t="s">
        <v>217</v>
      </c>
      <c r="BO21" s="66">
        <v>31</v>
      </c>
      <c r="BP21" s="70" t="s">
        <v>217</v>
      </c>
      <c r="BQ21" s="66">
        <v>32</v>
      </c>
      <c r="BR21" s="70" t="s">
        <v>217</v>
      </c>
      <c r="BS21" s="66">
        <v>33</v>
      </c>
      <c r="BT21" s="70" t="s">
        <v>217</v>
      </c>
      <c r="BU21" s="66">
        <v>34</v>
      </c>
      <c r="BV21" s="70" t="s">
        <v>217</v>
      </c>
      <c r="BW21" s="66">
        <v>35</v>
      </c>
      <c r="BX21" s="70" t="s">
        <v>217</v>
      </c>
      <c r="BY21" s="66">
        <v>36</v>
      </c>
      <c r="BZ21" s="70" t="s">
        <v>217</v>
      </c>
      <c r="CA21" s="66">
        <v>37</v>
      </c>
      <c r="CB21" s="70" t="s">
        <v>217</v>
      </c>
      <c r="CC21" s="66">
        <v>38</v>
      </c>
      <c r="CD21" s="70" t="s">
        <v>217</v>
      </c>
      <c r="CE21" s="66">
        <v>39</v>
      </c>
      <c r="CF21" s="70" t="s">
        <v>217</v>
      </c>
      <c r="CG21" s="66">
        <v>40</v>
      </c>
      <c r="CH21" s="70" t="s">
        <v>217</v>
      </c>
      <c r="CI21" s="66">
        <v>41</v>
      </c>
    </row>
    <row r="22" spans="6:87" x14ac:dyDescent="0.25">
      <c r="F22" s="71" t="s">
        <v>208</v>
      </c>
      <c r="G22" s="68" t="s">
        <v>206</v>
      </c>
      <c r="H22" s="71" t="s">
        <v>208</v>
      </c>
      <c r="I22" s="68" t="s">
        <v>206</v>
      </c>
      <c r="J22" s="71" t="s">
        <v>208</v>
      </c>
      <c r="K22" s="68" t="s">
        <v>206</v>
      </c>
      <c r="L22" s="71" t="s">
        <v>208</v>
      </c>
      <c r="M22" s="68" t="s">
        <v>206</v>
      </c>
      <c r="N22" s="71" t="s">
        <v>208</v>
      </c>
      <c r="O22" s="68" t="s">
        <v>206</v>
      </c>
      <c r="P22" s="71" t="s">
        <v>208</v>
      </c>
      <c r="Q22" s="68" t="s">
        <v>206</v>
      </c>
      <c r="R22" s="71" t="s">
        <v>208</v>
      </c>
      <c r="S22" s="68" t="s">
        <v>206</v>
      </c>
      <c r="T22" s="71" t="s">
        <v>208</v>
      </c>
      <c r="U22" s="68" t="s">
        <v>206</v>
      </c>
      <c r="V22" s="71" t="s">
        <v>208</v>
      </c>
      <c r="W22" s="68" t="s">
        <v>206</v>
      </c>
      <c r="X22" s="71" t="s">
        <v>208</v>
      </c>
      <c r="Y22" s="68" t="s">
        <v>206</v>
      </c>
      <c r="Z22" s="71" t="s">
        <v>208</v>
      </c>
      <c r="AA22" s="68" t="s">
        <v>206</v>
      </c>
      <c r="AB22" s="71" t="s">
        <v>208</v>
      </c>
      <c r="AC22" s="68" t="s">
        <v>206</v>
      </c>
      <c r="AD22" s="71" t="s">
        <v>208</v>
      </c>
      <c r="AE22" s="68" t="s">
        <v>206</v>
      </c>
      <c r="AF22" s="71" t="s">
        <v>208</v>
      </c>
      <c r="AG22" s="68" t="s">
        <v>206</v>
      </c>
      <c r="AH22" s="71" t="s">
        <v>208</v>
      </c>
      <c r="AI22" s="68" t="s">
        <v>206</v>
      </c>
      <c r="AJ22" s="71" t="s">
        <v>208</v>
      </c>
      <c r="AK22" s="68" t="s">
        <v>206</v>
      </c>
      <c r="AL22" s="71" t="s">
        <v>208</v>
      </c>
      <c r="AM22" s="68" t="s">
        <v>206</v>
      </c>
      <c r="AN22" s="71" t="s">
        <v>208</v>
      </c>
      <c r="AO22" s="68" t="s">
        <v>206</v>
      </c>
      <c r="AP22" s="71" t="s">
        <v>208</v>
      </c>
      <c r="AQ22" s="68" t="s">
        <v>206</v>
      </c>
      <c r="AR22" s="71" t="s">
        <v>208</v>
      </c>
      <c r="AS22" s="68" t="s">
        <v>206</v>
      </c>
      <c r="AT22" s="71" t="s">
        <v>208</v>
      </c>
      <c r="AU22" s="68" t="s">
        <v>206</v>
      </c>
      <c r="AV22" s="71" t="s">
        <v>208</v>
      </c>
      <c r="AW22" s="68" t="s">
        <v>206</v>
      </c>
      <c r="AX22" s="71" t="s">
        <v>208</v>
      </c>
      <c r="AY22" s="68" t="s">
        <v>206</v>
      </c>
      <c r="AZ22" s="71" t="s">
        <v>208</v>
      </c>
      <c r="BA22" s="68" t="s">
        <v>206</v>
      </c>
      <c r="BB22" s="71" t="s">
        <v>208</v>
      </c>
      <c r="BC22" s="68" t="s">
        <v>206</v>
      </c>
      <c r="BD22" s="71" t="s">
        <v>208</v>
      </c>
      <c r="BE22" s="68" t="s">
        <v>206</v>
      </c>
      <c r="BF22" s="71" t="s">
        <v>208</v>
      </c>
      <c r="BG22" s="68" t="s">
        <v>206</v>
      </c>
      <c r="BH22" s="71" t="s">
        <v>208</v>
      </c>
      <c r="BI22" s="68" t="s">
        <v>206</v>
      </c>
      <c r="BJ22" s="71" t="s">
        <v>208</v>
      </c>
      <c r="BK22" s="68" t="s">
        <v>206</v>
      </c>
      <c r="BL22" s="71" t="s">
        <v>208</v>
      </c>
      <c r="BM22" s="68" t="s">
        <v>206</v>
      </c>
      <c r="BN22" s="71" t="s">
        <v>208</v>
      </c>
      <c r="BO22" s="68" t="s">
        <v>206</v>
      </c>
      <c r="BP22" s="71" t="s">
        <v>208</v>
      </c>
      <c r="BQ22" s="68" t="s">
        <v>206</v>
      </c>
      <c r="BR22" s="71" t="s">
        <v>208</v>
      </c>
      <c r="BS22" s="68" t="s">
        <v>206</v>
      </c>
      <c r="BT22" s="71" t="s">
        <v>208</v>
      </c>
      <c r="BU22" s="68" t="s">
        <v>206</v>
      </c>
      <c r="BV22" s="71" t="s">
        <v>208</v>
      </c>
      <c r="BW22" s="68" t="s">
        <v>206</v>
      </c>
      <c r="BX22" s="71" t="s">
        <v>208</v>
      </c>
      <c r="BY22" s="68" t="s">
        <v>206</v>
      </c>
      <c r="BZ22" s="71" t="s">
        <v>208</v>
      </c>
      <c r="CA22" s="68" t="s">
        <v>206</v>
      </c>
      <c r="CB22" s="71" t="s">
        <v>208</v>
      </c>
      <c r="CC22" s="68" t="s">
        <v>206</v>
      </c>
      <c r="CD22" s="71" t="s">
        <v>208</v>
      </c>
      <c r="CE22" s="68" t="s">
        <v>206</v>
      </c>
      <c r="CF22" s="71" t="s">
        <v>208</v>
      </c>
      <c r="CG22" s="68" t="s">
        <v>206</v>
      </c>
      <c r="CH22" s="71" t="s">
        <v>208</v>
      </c>
      <c r="CI22" s="68" t="s">
        <v>206</v>
      </c>
    </row>
    <row r="23" spans="6:87" x14ac:dyDescent="0.25">
      <c r="F23" s="70" t="s">
        <v>216</v>
      </c>
      <c r="G23" s="66">
        <v>1</v>
      </c>
      <c r="H23" s="70" t="s">
        <v>216</v>
      </c>
      <c r="I23" s="66">
        <v>2</v>
      </c>
      <c r="J23" s="70" t="s">
        <v>216</v>
      </c>
      <c r="K23" s="66">
        <v>3</v>
      </c>
      <c r="L23" s="70" t="s">
        <v>216</v>
      </c>
      <c r="M23" s="66">
        <v>4</v>
      </c>
      <c r="N23" s="70" t="s">
        <v>216</v>
      </c>
      <c r="O23" s="66">
        <v>5</v>
      </c>
      <c r="P23" s="70" t="s">
        <v>216</v>
      </c>
      <c r="Q23" s="66">
        <v>6</v>
      </c>
      <c r="R23" s="70" t="s">
        <v>216</v>
      </c>
      <c r="S23" s="66">
        <v>7</v>
      </c>
      <c r="T23" s="70" t="s">
        <v>216</v>
      </c>
      <c r="U23" s="66">
        <v>8</v>
      </c>
      <c r="V23" s="70" t="s">
        <v>216</v>
      </c>
      <c r="W23" s="66">
        <v>9</v>
      </c>
      <c r="X23" s="70" t="s">
        <v>216</v>
      </c>
      <c r="Y23" s="66">
        <v>10</v>
      </c>
      <c r="Z23" s="70" t="s">
        <v>216</v>
      </c>
      <c r="AA23" s="66">
        <v>11</v>
      </c>
      <c r="AB23" s="70" t="s">
        <v>216</v>
      </c>
      <c r="AC23" s="66">
        <v>12</v>
      </c>
      <c r="AD23" s="70" t="s">
        <v>216</v>
      </c>
      <c r="AE23" s="66">
        <v>13</v>
      </c>
      <c r="AF23" s="70" t="s">
        <v>216</v>
      </c>
      <c r="AG23" s="66">
        <v>14</v>
      </c>
      <c r="AH23" s="70" t="s">
        <v>216</v>
      </c>
      <c r="AI23" s="66">
        <v>15</v>
      </c>
      <c r="AJ23" s="70" t="s">
        <v>216</v>
      </c>
      <c r="AK23" s="66">
        <v>16</v>
      </c>
      <c r="AL23" s="70" t="s">
        <v>216</v>
      </c>
      <c r="AM23" s="66">
        <v>17</v>
      </c>
      <c r="AN23" s="70" t="s">
        <v>216</v>
      </c>
      <c r="AO23" s="66">
        <v>18</v>
      </c>
      <c r="AP23" s="70" t="s">
        <v>216</v>
      </c>
      <c r="AQ23" s="66">
        <v>19</v>
      </c>
      <c r="AR23" s="70" t="s">
        <v>216</v>
      </c>
      <c r="AS23" s="66">
        <v>20</v>
      </c>
      <c r="AT23" s="70" t="s">
        <v>216</v>
      </c>
      <c r="AU23" s="66">
        <v>21</v>
      </c>
      <c r="AV23" s="70" t="s">
        <v>216</v>
      </c>
      <c r="AW23" s="66">
        <v>22</v>
      </c>
      <c r="AX23" s="70" t="s">
        <v>216</v>
      </c>
      <c r="AY23" s="66">
        <v>23</v>
      </c>
      <c r="AZ23" s="70" t="s">
        <v>216</v>
      </c>
      <c r="BA23" s="66">
        <v>24</v>
      </c>
      <c r="BB23" s="70" t="s">
        <v>216</v>
      </c>
      <c r="BC23" s="66">
        <v>25</v>
      </c>
      <c r="BD23" s="70" t="s">
        <v>216</v>
      </c>
      <c r="BE23" s="66">
        <v>26</v>
      </c>
      <c r="BF23" s="70" t="s">
        <v>216</v>
      </c>
      <c r="BG23" s="66">
        <v>27</v>
      </c>
      <c r="BH23" s="70" t="s">
        <v>216</v>
      </c>
      <c r="BI23" s="66">
        <v>28</v>
      </c>
      <c r="BJ23" s="70" t="s">
        <v>216</v>
      </c>
      <c r="BK23" s="66">
        <v>29</v>
      </c>
      <c r="BL23" s="70" t="s">
        <v>216</v>
      </c>
      <c r="BM23" s="66">
        <v>30</v>
      </c>
      <c r="BN23" s="70" t="s">
        <v>216</v>
      </c>
      <c r="BO23" s="66">
        <v>31</v>
      </c>
      <c r="BP23" s="70" t="s">
        <v>216</v>
      </c>
      <c r="BQ23" s="66">
        <v>32</v>
      </c>
      <c r="BR23" s="70" t="s">
        <v>216</v>
      </c>
      <c r="BS23" s="66">
        <v>33</v>
      </c>
      <c r="BT23" s="70" t="s">
        <v>216</v>
      </c>
      <c r="BU23" s="66">
        <v>34</v>
      </c>
      <c r="BV23" s="70" t="s">
        <v>216</v>
      </c>
      <c r="BW23" s="66">
        <v>35</v>
      </c>
      <c r="BX23" s="70" t="s">
        <v>216</v>
      </c>
      <c r="BY23" s="66">
        <v>36</v>
      </c>
      <c r="BZ23" s="70" t="s">
        <v>216</v>
      </c>
      <c r="CA23" s="66">
        <v>37</v>
      </c>
      <c r="CB23" s="70" t="s">
        <v>216</v>
      </c>
      <c r="CC23" s="66">
        <v>38</v>
      </c>
      <c r="CD23" s="70" t="s">
        <v>216</v>
      </c>
      <c r="CE23" s="66">
        <v>39</v>
      </c>
      <c r="CF23" s="70" t="s">
        <v>216</v>
      </c>
      <c r="CG23" s="66">
        <v>40</v>
      </c>
      <c r="CH23" s="70" t="s">
        <v>216</v>
      </c>
      <c r="CI23" s="66">
        <v>41</v>
      </c>
    </row>
    <row r="24" spans="6:87" x14ac:dyDescent="0.25">
      <c r="F24" s="71" t="s">
        <v>208</v>
      </c>
      <c r="G24" s="68" t="s">
        <v>206</v>
      </c>
      <c r="H24" s="71" t="s">
        <v>208</v>
      </c>
      <c r="I24" s="68" t="s">
        <v>206</v>
      </c>
      <c r="J24" s="71" t="s">
        <v>208</v>
      </c>
      <c r="K24" s="68" t="s">
        <v>206</v>
      </c>
      <c r="L24" s="71" t="s">
        <v>208</v>
      </c>
      <c r="M24" s="68" t="s">
        <v>206</v>
      </c>
      <c r="N24" s="71" t="s">
        <v>208</v>
      </c>
      <c r="O24" s="68" t="s">
        <v>206</v>
      </c>
      <c r="P24" s="71" t="s">
        <v>208</v>
      </c>
      <c r="Q24" s="68" t="s">
        <v>206</v>
      </c>
      <c r="R24" s="71" t="s">
        <v>208</v>
      </c>
      <c r="S24" s="68" t="s">
        <v>206</v>
      </c>
      <c r="T24" s="71" t="s">
        <v>208</v>
      </c>
      <c r="U24" s="68" t="s">
        <v>206</v>
      </c>
      <c r="V24" s="71" t="s">
        <v>208</v>
      </c>
      <c r="W24" s="68" t="s">
        <v>206</v>
      </c>
      <c r="X24" s="71" t="s">
        <v>208</v>
      </c>
      <c r="Y24" s="68" t="s">
        <v>206</v>
      </c>
      <c r="Z24" s="71" t="s">
        <v>208</v>
      </c>
      <c r="AA24" s="68" t="s">
        <v>206</v>
      </c>
      <c r="AB24" s="71" t="s">
        <v>208</v>
      </c>
      <c r="AC24" s="68" t="s">
        <v>206</v>
      </c>
      <c r="AD24" s="71" t="s">
        <v>208</v>
      </c>
      <c r="AE24" s="68" t="s">
        <v>206</v>
      </c>
      <c r="AF24" s="71" t="s">
        <v>208</v>
      </c>
      <c r="AG24" s="68" t="s">
        <v>206</v>
      </c>
      <c r="AH24" s="71" t="s">
        <v>208</v>
      </c>
      <c r="AI24" s="68" t="s">
        <v>206</v>
      </c>
      <c r="AJ24" s="71" t="s">
        <v>208</v>
      </c>
      <c r="AK24" s="68" t="s">
        <v>206</v>
      </c>
      <c r="AL24" s="71" t="s">
        <v>208</v>
      </c>
      <c r="AM24" s="68" t="s">
        <v>206</v>
      </c>
      <c r="AN24" s="71" t="s">
        <v>208</v>
      </c>
      <c r="AO24" s="68" t="s">
        <v>206</v>
      </c>
      <c r="AP24" s="71" t="s">
        <v>208</v>
      </c>
      <c r="AQ24" s="68" t="s">
        <v>206</v>
      </c>
      <c r="AR24" s="71" t="s">
        <v>208</v>
      </c>
      <c r="AS24" s="68" t="s">
        <v>206</v>
      </c>
      <c r="AT24" s="71" t="s">
        <v>208</v>
      </c>
      <c r="AU24" s="68" t="s">
        <v>206</v>
      </c>
      <c r="AV24" s="71" t="s">
        <v>208</v>
      </c>
      <c r="AW24" s="68" t="s">
        <v>206</v>
      </c>
      <c r="AX24" s="71" t="s">
        <v>208</v>
      </c>
      <c r="AY24" s="68" t="s">
        <v>206</v>
      </c>
      <c r="AZ24" s="71" t="s">
        <v>208</v>
      </c>
      <c r="BA24" s="68" t="s">
        <v>206</v>
      </c>
      <c r="BB24" s="71" t="s">
        <v>208</v>
      </c>
      <c r="BC24" s="68" t="s">
        <v>206</v>
      </c>
      <c r="BD24" s="71" t="s">
        <v>208</v>
      </c>
      <c r="BE24" s="68" t="s">
        <v>206</v>
      </c>
      <c r="BF24" s="71" t="s">
        <v>208</v>
      </c>
      <c r="BG24" s="68" t="s">
        <v>206</v>
      </c>
      <c r="BH24" s="71" t="s">
        <v>208</v>
      </c>
      <c r="BI24" s="68" t="s">
        <v>206</v>
      </c>
      <c r="BJ24" s="71" t="s">
        <v>208</v>
      </c>
      <c r="BK24" s="68" t="s">
        <v>206</v>
      </c>
      <c r="BL24" s="71" t="s">
        <v>208</v>
      </c>
      <c r="BM24" s="68" t="s">
        <v>206</v>
      </c>
      <c r="BN24" s="71" t="s">
        <v>208</v>
      </c>
      <c r="BO24" s="68" t="s">
        <v>206</v>
      </c>
      <c r="BP24" s="71" t="s">
        <v>208</v>
      </c>
      <c r="BQ24" s="68" t="s">
        <v>206</v>
      </c>
      <c r="BR24" s="71" t="s">
        <v>208</v>
      </c>
      <c r="BS24" s="68" t="s">
        <v>206</v>
      </c>
      <c r="BT24" s="71" t="s">
        <v>208</v>
      </c>
      <c r="BU24" s="68" t="s">
        <v>206</v>
      </c>
      <c r="BV24" s="71" t="s">
        <v>208</v>
      </c>
      <c r="BW24" s="68" t="s">
        <v>206</v>
      </c>
      <c r="BX24" s="71" t="s">
        <v>208</v>
      </c>
      <c r="BY24" s="68" t="s">
        <v>206</v>
      </c>
      <c r="BZ24" s="71" t="s">
        <v>208</v>
      </c>
      <c r="CA24" s="68" t="s">
        <v>206</v>
      </c>
      <c r="CB24" s="71" t="s">
        <v>208</v>
      </c>
      <c r="CC24" s="68" t="s">
        <v>206</v>
      </c>
      <c r="CD24" s="71" t="s">
        <v>208</v>
      </c>
      <c r="CE24" s="68" t="s">
        <v>206</v>
      </c>
      <c r="CF24" s="71" t="s">
        <v>208</v>
      </c>
      <c r="CG24" s="68" t="s">
        <v>206</v>
      </c>
      <c r="CH24" s="71" t="s">
        <v>208</v>
      </c>
      <c r="CI24" s="68" t="s">
        <v>206</v>
      </c>
    </row>
    <row r="25" spans="6:87" x14ac:dyDescent="0.25">
      <c r="F25" s="70" t="s">
        <v>215</v>
      </c>
      <c r="G25" s="66">
        <v>1</v>
      </c>
      <c r="H25" s="70" t="s">
        <v>215</v>
      </c>
      <c r="I25" s="66">
        <v>2</v>
      </c>
      <c r="J25" s="70" t="s">
        <v>215</v>
      </c>
      <c r="K25" s="66">
        <v>3</v>
      </c>
      <c r="L25" s="70" t="s">
        <v>215</v>
      </c>
      <c r="M25" s="66">
        <v>4</v>
      </c>
      <c r="N25" s="70" t="s">
        <v>215</v>
      </c>
      <c r="O25" s="66">
        <v>5</v>
      </c>
      <c r="P25" s="70" t="s">
        <v>215</v>
      </c>
      <c r="Q25" s="66">
        <v>6</v>
      </c>
      <c r="R25" s="70" t="s">
        <v>215</v>
      </c>
      <c r="S25" s="66">
        <v>7</v>
      </c>
      <c r="T25" s="70" t="s">
        <v>215</v>
      </c>
      <c r="U25" s="66">
        <v>8</v>
      </c>
      <c r="V25" s="70" t="s">
        <v>215</v>
      </c>
      <c r="W25" s="66">
        <v>9</v>
      </c>
      <c r="X25" s="70" t="s">
        <v>215</v>
      </c>
      <c r="Y25" s="66">
        <v>10</v>
      </c>
      <c r="Z25" s="70" t="s">
        <v>215</v>
      </c>
      <c r="AA25" s="66">
        <v>11</v>
      </c>
      <c r="AB25" s="70" t="s">
        <v>215</v>
      </c>
      <c r="AC25" s="66">
        <v>12</v>
      </c>
      <c r="AD25" s="70" t="s">
        <v>215</v>
      </c>
      <c r="AE25" s="66">
        <v>13</v>
      </c>
      <c r="AF25" s="70" t="s">
        <v>215</v>
      </c>
      <c r="AG25" s="66">
        <v>14</v>
      </c>
      <c r="AH25" s="70" t="s">
        <v>215</v>
      </c>
      <c r="AI25" s="66">
        <v>15</v>
      </c>
      <c r="AJ25" s="70" t="s">
        <v>215</v>
      </c>
      <c r="AK25" s="66">
        <v>16</v>
      </c>
      <c r="AL25" s="70" t="s">
        <v>215</v>
      </c>
      <c r="AM25" s="66">
        <v>17</v>
      </c>
      <c r="AN25" s="70" t="s">
        <v>215</v>
      </c>
      <c r="AO25" s="66">
        <v>18</v>
      </c>
      <c r="AP25" s="70" t="s">
        <v>215</v>
      </c>
      <c r="AQ25" s="66">
        <v>19</v>
      </c>
      <c r="AR25" s="70" t="s">
        <v>215</v>
      </c>
      <c r="AS25" s="66">
        <v>20</v>
      </c>
      <c r="AT25" s="70" t="s">
        <v>215</v>
      </c>
      <c r="AU25" s="66">
        <v>21</v>
      </c>
      <c r="AV25" s="70" t="s">
        <v>215</v>
      </c>
      <c r="AW25" s="66">
        <v>22</v>
      </c>
      <c r="AX25" s="70" t="s">
        <v>215</v>
      </c>
      <c r="AY25" s="66">
        <v>23</v>
      </c>
      <c r="AZ25" s="70" t="s">
        <v>215</v>
      </c>
      <c r="BA25" s="66">
        <v>24</v>
      </c>
      <c r="BB25" s="70" t="s">
        <v>215</v>
      </c>
      <c r="BC25" s="66">
        <v>25</v>
      </c>
      <c r="BD25" s="70" t="s">
        <v>215</v>
      </c>
      <c r="BE25" s="66">
        <v>26</v>
      </c>
      <c r="BF25" s="70" t="s">
        <v>215</v>
      </c>
      <c r="BG25" s="66">
        <v>27</v>
      </c>
      <c r="BH25" s="70" t="s">
        <v>215</v>
      </c>
      <c r="BI25" s="66">
        <v>28</v>
      </c>
      <c r="BJ25" s="70" t="s">
        <v>215</v>
      </c>
      <c r="BK25" s="66">
        <v>29</v>
      </c>
      <c r="BL25" s="70" t="s">
        <v>215</v>
      </c>
      <c r="BM25" s="66">
        <v>30</v>
      </c>
      <c r="BN25" s="70" t="s">
        <v>215</v>
      </c>
      <c r="BO25" s="66">
        <v>31</v>
      </c>
      <c r="BP25" s="70" t="s">
        <v>215</v>
      </c>
      <c r="BQ25" s="66">
        <v>32</v>
      </c>
      <c r="BR25" s="70" t="s">
        <v>215</v>
      </c>
      <c r="BS25" s="66">
        <v>33</v>
      </c>
      <c r="BT25" s="70" t="s">
        <v>215</v>
      </c>
      <c r="BU25" s="66">
        <v>34</v>
      </c>
      <c r="BV25" s="70" t="s">
        <v>215</v>
      </c>
      <c r="BW25" s="66">
        <v>35</v>
      </c>
      <c r="BX25" s="70" t="s">
        <v>215</v>
      </c>
      <c r="BY25" s="66">
        <v>36</v>
      </c>
      <c r="BZ25" s="70" t="s">
        <v>215</v>
      </c>
      <c r="CA25" s="66">
        <v>37</v>
      </c>
      <c r="CB25" s="70" t="s">
        <v>215</v>
      </c>
      <c r="CC25" s="66">
        <v>38</v>
      </c>
      <c r="CD25" s="70" t="s">
        <v>215</v>
      </c>
      <c r="CE25" s="66">
        <v>39</v>
      </c>
      <c r="CF25" s="70" t="s">
        <v>215</v>
      </c>
      <c r="CG25" s="66">
        <v>40</v>
      </c>
      <c r="CH25" s="70" t="s">
        <v>215</v>
      </c>
      <c r="CI25" s="66">
        <v>41</v>
      </c>
    </row>
    <row r="26" spans="6:87" x14ac:dyDescent="0.25">
      <c r="F26" s="71" t="s">
        <v>208</v>
      </c>
      <c r="G26" s="68" t="s">
        <v>206</v>
      </c>
      <c r="H26" s="71" t="s">
        <v>208</v>
      </c>
      <c r="I26" s="68" t="s">
        <v>206</v>
      </c>
      <c r="J26" s="71" t="s">
        <v>208</v>
      </c>
      <c r="K26" s="68" t="s">
        <v>206</v>
      </c>
      <c r="L26" s="71" t="s">
        <v>208</v>
      </c>
      <c r="M26" s="68" t="s">
        <v>206</v>
      </c>
      <c r="N26" s="71" t="s">
        <v>208</v>
      </c>
      <c r="O26" s="68" t="s">
        <v>206</v>
      </c>
      <c r="P26" s="71" t="s">
        <v>208</v>
      </c>
      <c r="Q26" s="68" t="s">
        <v>206</v>
      </c>
      <c r="R26" s="71" t="s">
        <v>208</v>
      </c>
      <c r="S26" s="68" t="s">
        <v>206</v>
      </c>
      <c r="T26" s="71" t="s">
        <v>208</v>
      </c>
      <c r="U26" s="68" t="s">
        <v>206</v>
      </c>
      <c r="V26" s="71" t="s">
        <v>208</v>
      </c>
      <c r="W26" s="68" t="s">
        <v>206</v>
      </c>
      <c r="X26" s="71" t="s">
        <v>208</v>
      </c>
      <c r="Y26" s="68" t="s">
        <v>206</v>
      </c>
      <c r="Z26" s="71" t="s">
        <v>208</v>
      </c>
      <c r="AA26" s="68" t="s">
        <v>206</v>
      </c>
      <c r="AB26" s="71" t="s">
        <v>208</v>
      </c>
      <c r="AC26" s="68" t="s">
        <v>206</v>
      </c>
      <c r="AD26" s="71" t="s">
        <v>208</v>
      </c>
      <c r="AE26" s="68" t="s">
        <v>206</v>
      </c>
      <c r="AF26" s="71" t="s">
        <v>208</v>
      </c>
      <c r="AG26" s="68" t="s">
        <v>206</v>
      </c>
      <c r="AH26" s="71" t="s">
        <v>208</v>
      </c>
      <c r="AI26" s="68" t="s">
        <v>206</v>
      </c>
      <c r="AJ26" s="71" t="s">
        <v>208</v>
      </c>
      <c r="AK26" s="68" t="s">
        <v>206</v>
      </c>
      <c r="AL26" s="71" t="s">
        <v>208</v>
      </c>
      <c r="AM26" s="68" t="s">
        <v>206</v>
      </c>
      <c r="AN26" s="71" t="s">
        <v>208</v>
      </c>
      <c r="AO26" s="68" t="s">
        <v>206</v>
      </c>
      <c r="AP26" s="71" t="s">
        <v>208</v>
      </c>
      <c r="AQ26" s="68" t="s">
        <v>206</v>
      </c>
      <c r="AR26" s="71" t="s">
        <v>208</v>
      </c>
      <c r="AS26" s="68" t="s">
        <v>206</v>
      </c>
      <c r="AT26" s="71" t="s">
        <v>208</v>
      </c>
      <c r="AU26" s="68" t="s">
        <v>206</v>
      </c>
      <c r="AV26" s="71" t="s">
        <v>208</v>
      </c>
      <c r="AW26" s="68" t="s">
        <v>206</v>
      </c>
      <c r="AX26" s="71" t="s">
        <v>208</v>
      </c>
      <c r="AY26" s="68" t="s">
        <v>206</v>
      </c>
      <c r="AZ26" s="71" t="s">
        <v>208</v>
      </c>
      <c r="BA26" s="68" t="s">
        <v>206</v>
      </c>
      <c r="BB26" s="71" t="s">
        <v>208</v>
      </c>
      <c r="BC26" s="68" t="s">
        <v>206</v>
      </c>
      <c r="BD26" s="71" t="s">
        <v>208</v>
      </c>
      <c r="BE26" s="68" t="s">
        <v>206</v>
      </c>
      <c r="BF26" s="71" t="s">
        <v>208</v>
      </c>
      <c r="BG26" s="68" t="s">
        <v>206</v>
      </c>
      <c r="BH26" s="71" t="s">
        <v>208</v>
      </c>
      <c r="BI26" s="68" t="s">
        <v>206</v>
      </c>
      <c r="BJ26" s="71" t="s">
        <v>208</v>
      </c>
      <c r="BK26" s="68" t="s">
        <v>206</v>
      </c>
      <c r="BL26" s="71" t="s">
        <v>208</v>
      </c>
      <c r="BM26" s="68" t="s">
        <v>206</v>
      </c>
      <c r="BN26" s="71" t="s">
        <v>208</v>
      </c>
      <c r="BO26" s="68" t="s">
        <v>206</v>
      </c>
      <c r="BP26" s="71" t="s">
        <v>208</v>
      </c>
      <c r="BQ26" s="68" t="s">
        <v>206</v>
      </c>
      <c r="BR26" s="71" t="s">
        <v>208</v>
      </c>
      <c r="BS26" s="68" t="s">
        <v>206</v>
      </c>
      <c r="BT26" s="71" t="s">
        <v>208</v>
      </c>
      <c r="BU26" s="68" t="s">
        <v>206</v>
      </c>
      <c r="BV26" s="71" t="s">
        <v>208</v>
      </c>
      <c r="BW26" s="68" t="s">
        <v>206</v>
      </c>
      <c r="BX26" s="71" t="s">
        <v>208</v>
      </c>
      <c r="BY26" s="68" t="s">
        <v>206</v>
      </c>
      <c r="BZ26" s="71" t="s">
        <v>208</v>
      </c>
      <c r="CA26" s="68" t="s">
        <v>206</v>
      </c>
      <c r="CB26" s="71" t="s">
        <v>208</v>
      </c>
      <c r="CC26" s="68" t="s">
        <v>206</v>
      </c>
      <c r="CD26" s="71" t="s">
        <v>208</v>
      </c>
      <c r="CE26" s="68" t="s">
        <v>206</v>
      </c>
      <c r="CF26" s="71" t="s">
        <v>208</v>
      </c>
      <c r="CG26" s="68" t="s">
        <v>206</v>
      </c>
      <c r="CH26" s="71" t="s">
        <v>208</v>
      </c>
      <c r="CI26" s="68" t="s">
        <v>206</v>
      </c>
    </row>
    <row r="27" spans="6:87" x14ac:dyDescent="0.25">
      <c r="F27" s="70" t="s">
        <v>214</v>
      </c>
      <c r="G27" s="66">
        <v>1</v>
      </c>
      <c r="H27" s="70" t="s">
        <v>214</v>
      </c>
      <c r="I27" s="66">
        <v>2</v>
      </c>
      <c r="J27" s="70" t="s">
        <v>214</v>
      </c>
      <c r="K27" s="66">
        <v>3</v>
      </c>
      <c r="L27" s="70" t="s">
        <v>214</v>
      </c>
      <c r="M27" s="66">
        <v>4</v>
      </c>
      <c r="N27" s="70" t="s">
        <v>214</v>
      </c>
      <c r="O27" s="66">
        <v>5</v>
      </c>
      <c r="P27" s="70" t="s">
        <v>214</v>
      </c>
      <c r="Q27" s="66">
        <v>6</v>
      </c>
      <c r="R27" s="70" t="s">
        <v>214</v>
      </c>
      <c r="S27" s="66">
        <v>7</v>
      </c>
      <c r="T27" s="70" t="s">
        <v>214</v>
      </c>
      <c r="U27" s="66">
        <v>8</v>
      </c>
      <c r="V27" s="70" t="s">
        <v>214</v>
      </c>
      <c r="W27" s="66">
        <v>9</v>
      </c>
      <c r="X27" s="70" t="s">
        <v>214</v>
      </c>
      <c r="Y27" s="66">
        <v>10</v>
      </c>
      <c r="Z27" s="70" t="s">
        <v>214</v>
      </c>
      <c r="AA27" s="66">
        <v>11</v>
      </c>
      <c r="AB27" s="70" t="s">
        <v>214</v>
      </c>
      <c r="AC27" s="66">
        <v>12</v>
      </c>
      <c r="AD27" s="70" t="s">
        <v>214</v>
      </c>
      <c r="AE27" s="66">
        <v>13</v>
      </c>
      <c r="AF27" s="70" t="s">
        <v>214</v>
      </c>
      <c r="AG27" s="66">
        <v>14</v>
      </c>
      <c r="AH27" s="70" t="s">
        <v>214</v>
      </c>
      <c r="AI27" s="66">
        <v>15</v>
      </c>
      <c r="AJ27" s="70" t="s">
        <v>214</v>
      </c>
      <c r="AK27" s="66">
        <v>16</v>
      </c>
      <c r="AL27" s="70" t="s">
        <v>214</v>
      </c>
      <c r="AM27" s="66">
        <v>17</v>
      </c>
      <c r="AN27" s="70" t="s">
        <v>214</v>
      </c>
      <c r="AO27" s="66">
        <v>18</v>
      </c>
      <c r="AP27" s="70" t="s">
        <v>214</v>
      </c>
      <c r="AQ27" s="66">
        <v>19</v>
      </c>
      <c r="AR27" s="70" t="s">
        <v>214</v>
      </c>
      <c r="AS27" s="66">
        <v>20</v>
      </c>
      <c r="AT27" s="70" t="s">
        <v>214</v>
      </c>
      <c r="AU27" s="66">
        <v>21</v>
      </c>
      <c r="AV27" s="70" t="s">
        <v>214</v>
      </c>
      <c r="AW27" s="66">
        <v>22</v>
      </c>
      <c r="AX27" s="70" t="s">
        <v>214</v>
      </c>
      <c r="AY27" s="66">
        <v>23</v>
      </c>
      <c r="AZ27" s="70" t="s">
        <v>214</v>
      </c>
      <c r="BA27" s="66">
        <v>24</v>
      </c>
      <c r="BB27" s="70" t="s">
        <v>214</v>
      </c>
      <c r="BC27" s="66">
        <v>25</v>
      </c>
      <c r="BD27" s="70" t="s">
        <v>214</v>
      </c>
      <c r="BE27" s="66">
        <v>26</v>
      </c>
      <c r="BF27" s="70" t="s">
        <v>214</v>
      </c>
      <c r="BG27" s="66">
        <v>27</v>
      </c>
      <c r="BH27" s="70" t="s">
        <v>214</v>
      </c>
      <c r="BI27" s="66">
        <v>28</v>
      </c>
      <c r="BJ27" s="70" t="s">
        <v>214</v>
      </c>
      <c r="BK27" s="66">
        <v>29</v>
      </c>
      <c r="BL27" s="70" t="s">
        <v>214</v>
      </c>
      <c r="BM27" s="66">
        <v>30</v>
      </c>
      <c r="BN27" s="70" t="s">
        <v>214</v>
      </c>
      <c r="BO27" s="66">
        <v>31</v>
      </c>
      <c r="BP27" s="70" t="s">
        <v>214</v>
      </c>
      <c r="BQ27" s="66">
        <v>32</v>
      </c>
      <c r="BR27" s="70" t="s">
        <v>214</v>
      </c>
      <c r="BS27" s="66">
        <v>33</v>
      </c>
      <c r="BT27" s="70" t="s">
        <v>214</v>
      </c>
      <c r="BU27" s="66">
        <v>34</v>
      </c>
      <c r="BV27" s="70" t="s">
        <v>214</v>
      </c>
      <c r="BW27" s="66">
        <v>35</v>
      </c>
      <c r="BX27" s="70" t="s">
        <v>214</v>
      </c>
      <c r="BY27" s="66">
        <v>36</v>
      </c>
      <c r="BZ27" s="70" t="s">
        <v>214</v>
      </c>
      <c r="CA27" s="66">
        <v>37</v>
      </c>
      <c r="CB27" s="70" t="s">
        <v>214</v>
      </c>
      <c r="CC27" s="66">
        <v>38</v>
      </c>
      <c r="CD27" s="70" t="s">
        <v>214</v>
      </c>
      <c r="CE27" s="66">
        <v>39</v>
      </c>
      <c r="CF27" s="70" t="s">
        <v>214</v>
      </c>
      <c r="CG27" s="66">
        <v>40</v>
      </c>
      <c r="CH27" s="70" t="s">
        <v>214</v>
      </c>
      <c r="CI27" s="66">
        <v>41</v>
      </c>
    </row>
    <row r="28" spans="6:87" x14ac:dyDescent="0.25">
      <c r="F28" s="71" t="s">
        <v>208</v>
      </c>
      <c r="G28" s="68" t="s">
        <v>206</v>
      </c>
      <c r="H28" s="71" t="s">
        <v>208</v>
      </c>
      <c r="I28" s="68" t="s">
        <v>206</v>
      </c>
      <c r="J28" s="71" t="s">
        <v>208</v>
      </c>
      <c r="K28" s="68" t="s">
        <v>206</v>
      </c>
      <c r="L28" s="71" t="s">
        <v>208</v>
      </c>
      <c r="M28" s="68" t="s">
        <v>206</v>
      </c>
      <c r="N28" s="71" t="s">
        <v>208</v>
      </c>
      <c r="O28" s="68" t="s">
        <v>206</v>
      </c>
      <c r="P28" s="71" t="s">
        <v>208</v>
      </c>
      <c r="Q28" s="68" t="s">
        <v>206</v>
      </c>
      <c r="R28" s="71" t="s">
        <v>208</v>
      </c>
      <c r="S28" s="68" t="s">
        <v>206</v>
      </c>
      <c r="T28" s="71" t="s">
        <v>208</v>
      </c>
      <c r="U28" s="68" t="s">
        <v>206</v>
      </c>
      <c r="V28" s="71" t="s">
        <v>208</v>
      </c>
      <c r="W28" s="68" t="s">
        <v>206</v>
      </c>
      <c r="X28" s="71" t="s">
        <v>208</v>
      </c>
      <c r="Y28" s="68" t="s">
        <v>206</v>
      </c>
      <c r="Z28" s="71" t="s">
        <v>208</v>
      </c>
      <c r="AA28" s="68" t="s">
        <v>206</v>
      </c>
      <c r="AB28" s="71" t="s">
        <v>208</v>
      </c>
      <c r="AC28" s="68" t="s">
        <v>206</v>
      </c>
      <c r="AD28" s="71" t="s">
        <v>208</v>
      </c>
      <c r="AE28" s="68" t="s">
        <v>206</v>
      </c>
      <c r="AF28" s="71" t="s">
        <v>208</v>
      </c>
      <c r="AG28" s="68" t="s">
        <v>206</v>
      </c>
      <c r="AH28" s="71" t="s">
        <v>208</v>
      </c>
      <c r="AI28" s="68" t="s">
        <v>206</v>
      </c>
      <c r="AJ28" s="71" t="s">
        <v>208</v>
      </c>
      <c r="AK28" s="68" t="s">
        <v>206</v>
      </c>
      <c r="AL28" s="71" t="s">
        <v>208</v>
      </c>
      <c r="AM28" s="68" t="s">
        <v>206</v>
      </c>
      <c r="AN28" s="71" t="s">
        <v>208</v>
      </c>
      <c r="AO28" s="68" t="s">
        <v>206</v>
      </c>
      <c r="AP28" s="71" t="s">
        <v>208</v>
      </c>
      <c r="AQ28" s="68" t="s">
        <v>206</v>
      </c>
      <c r="AR28" s="71" t="s">
        <v>208</v>
      </c>
      <c r="AS28" s="68" t="s">
        <v>206</v>
      </c>
      <c r="AT28" s="71" t="s">
        <v>208</v>
      </c>
      <c r="AU28" s="68" t="s">
        <v>206</v>
      </c>
      <c r="AV28" s="71" t="s">
        <v>208</v>
      </c>
      <c r="AW28" s="68" t="s">
        <v>206</v>
      </c>
      <c r="AX28" s="71" t="s">
        <v>208</v>
      </c>
      <c r="AY28" s="68" t="s">
        <v>206</v>
      </c>
      <c r="AZ28" s="71" t="s">
        <v>208</v>
      </c>
      <c r="BA28" s="68" t="s">
        <v>206</v>
      </c>
      <c r="BB28" s="71" t="s">
        <v>208</v>
      </c>
      <c r="BC28" s="68" t="s">
        <v>206</v>
      </c>
      <c r="BD28" s="71" t="s">
        <v>208</v>
      </c>
      <c r="BE28" s="68" t="s">
        <v>206</v>
      </c>
      <c r="BF28" s="71" t="s">
        <v>208</v>
      </c>
      <c r="BG28" s="68" t="s">
        <v>206</v>
      </c>
      <c r="BH28" s="71" t="s">
        <v>208</v>
      </c>
      <c r="BI28" s="68" t="s">
        <v>206</v>
      </c>
      <c r="BJ28" s="71" t="s">
        <v>208</v>
      </c>
      <c r="BK28" s="68" t="s">
        <v>206</v>
      </c>
      <c r="BL28" s="71" t="s">
        <v>208</v>
      </c>
      <c r="BM28" s="68" t="s">
        <v>206</v>
      </c>
      <c r="BN28" s="71" t="s">
        <v>208</v>
      </c>
      <c r="BO28" s="68" t="s">
        <v>206</v>
      </c>
      <c r="BP28" s="71" t="s">
        <v>208</v>
      </c>
      <c r="BQ28" s="68" t="s">
        <v>206</v>
      </c>
      <c r="BR28" s="71" t="s">
        <v>208</v>
      </c>
      <c r="BS28" s="68" t="s">
        <v>206</v>
      </c>
      <c r="BT28" s="71" t="s">
        <v>208</v>
      </c>
      <c r="BU28" s="68" t="s">
        <v>206</v>
      </c>
      <c r="BV28" s="71" t="s">
        <v>208</v>
      </c>
      <c r="BW28" s="68" t="s">
        <v>206</v>
      </c>
      <c r="BX28" s="71" t="s">
        <v>208</v>
      </c>
      <c r="BY28" s="68" t="s">
        <v>206</v>
      </c>
      <c r="BZ28" s="71" t="s">
        <v>208</v>
      </c>
      <c r="CA28" s="68" t="s">
        <v>206</v>
      </c>
      <c r="CB28" s="71" t="s">
        <v>208</v>
      </c>
      <c r="CC28" s="68" t="s">
        <v>206</v>
      </c>
      <c r="CD28" s="71" t="s">
        <v>208</v>
      </c>
      <c r="CE28" s="68" t="s">
        <v>206</v>
      </c>
      <c r="CF28" s="71" t="s">
        <v>208</v>
      </c>
      <c r="CG28" s="68" t="s">
        <v>206</v>
      </c>
      <c r="CH28" s="71" t="s">
        <v>208</v>
      </c>
      <c r="CI28" s="68" t="s">
        <v>206</v>
      </c>
    </row>
    <row r="29" spans="6:87" x14ac:dyDescent="0.25">
      <c r="F29" s="70" t="s">
        <v>213</v>
      </c>
      <c r="G29" s="66">
        <v>1</v>
      </c>
      <c r="H29" s="70" t="s">
        <v>213</v>
      </c>
      <c r="I29" s="66">
        <v>2</v>
      </c>
      <c r="J29" s="70" t="s">
        <v>213</v>
      </c>
      <c r="K29" s="66">
        <v>3</v>
      </c>
      <c r="L29" s="70" t="s">
        <v>213</v>
      </c>
      <c r="M29" s="66">
        <v>4</v>
      </c>
      <c r="N29" s="70" t="s">
        <v>213</v>
      </c>
      <c r="O29" s="66">
        <v>5</v>
      </c>
      <c r="P29" s="70" t="s">
        <v>213</v>
      </c>
      <c r="Q29" s="66">
        <v>6</v>
      </c>
      <c r="R29" s="70" t="s">
        <v>213</v>
      </c>
      <c r="S29" s="66">
        <v>7</v>
      </c>
      <c r="T29" s="70" t="s">
        <v>213</v>
      </c>
      <c r="U29" s="66">
        <v>8</v>
      </c>
      <c r="V29" s="70" t="s">
        <v>213</v>
      </c>
      <c r="W29" s="66">
        <v>9</v>
      </c>
      <c r="X29" s="70" t="s">
        <v>213</v>
      </c>
      <c r="Y29" s="66">
        <v>10</v>
      </c>
      <c r="Z29" s="70" t="s">
        <v>213</v>
      </c>
      <c r="AA29" s="66">
        <v>11</v>
      </c>
      <c r="AB29" s="70" t="s">
        <v>213</v>
      </c>
      <c r="AC29" s="66">
        <v>12</v>
      </c>
      <c r="AD29" s="70" t="s">
        <v>213</v>
      </c>
      <c r="AE29" s="66">
        <v>13</v>
      </c>
      <c r="AF29" s="70" t="s">
        <v>213</v>
      </c>
      <c r="AG29" s="66">
        <v>14</v>
      </c>
      <c r="AH29" s="70" t="s">
        <v>213</v>
      </c>
      <c r="AI29" s="66">
        <v>15</v>
      </c>
      <c r="AJ29" s="70" t="s">
        <v>213</v>
      </c>
      <c r="AK29" s="66">
        <v>16</v>
      </c>
      <c r="AL29" s="70" t="s">
        <v>213</v>
      </c>
      <c r="AM29" s="66">
        <v>17</v>
      </c>
      <c r="AN29" s="70" t="s">
        <v>213</v>
      </c>
      <c r="AO29" s="66">
        <v>18</v>
      </c>
      <c r="AP29" s="70" t="s">
        <v>213</v>
      </c>
      <c r="AQ29" s="66">
        <v>19</v>
      </c>
      <c r="AR29" s="70" t="s">
        <v>213</v>
      </c>
      <c r="AS29" s="66">
        <v>20</v>
      </c>
      <c r="AT29" s="70" t="s">
        <v>213</v>
      </c>
      <c r="AU29" s="66">
        <v>21</v>
      </c>
      <c r="AV29" s="70" t="s">
        <v>213</v>
      </c>
      <c r="AW29" s="66">
        <v>22</v>
      </c>
      <c r="AX29" s="70" t="s">
        <v>213</v>
      </c>
      <c r="AY29" s="66">
        <v>23</v>
      </c>
      <c r="AZ29" s="70" t="s">
        <v>213</v>
      </c>
      <c r="BA29" s="66">
        <v>24</v>
      </c>
      <c r="BB29" s="70" t="s">
        <v>213</v>
      </c>
      <c r="BC29" s="66">
        <v>25</v>
      </c>
      <c r="BD29" s="70" t="s">
        <v>213</v>
      </c>
      <c r="BE29" s="66">
        <v>26</v>
      </c>
      <c r="BF29" s="70" t="s">
        <v>213</v>
      </c>
      <c r="BG29" s="66">
        <v>27</v>
      </c>
      <c r="BH29" s="70" t="s">
        <v>213</v>
      </c>
      <c r="BI29" s="66">
        <v>28</v>
      </c>
      <c r="BJ29" s="70" t="s">
        <v>213</v>
      </c>
      <c r="BK29" s="66">
        <v>29</v>
      </c>
      <c r="BL29" s="70" t="s">
        <v>213</v>
      </c>
      <c r="BM29" s="66">
        <v>30</v>
      </c>
      <c r="BN29" s="70" t="s">
        <v>213</v>
      </c>
      <c r="BO29" s="66">
        <v>31</v>
      </c>
      <c r="BP29" s="70" t="s">
        <v>213</v>
      </c>
      <c r="BQ29" s="66">
        <v>32</v>
      </c>
      <c r="BR29" s="70" t="s">
        <v>213</v>
      </c>
      <c r="BS29" s="66">
        <v>33</v>
      </c>
      <c r="BT29" s="70" t="s">
        <v>213</v>
      </c>
      <c r="BU29" s="66">
        <v>34</v>
      </c>
      <c r="BV29" s="70" t="s">
        <v>213</v>
      </c>
      <c r="BW29" s="66">
        <v>35</v>
      </c>
      <c r="BX29" s="70" t="s">
        <v>213</v>
      </c>
      <c r="BY29" s="66">
        <v>36</v>
      </c>
      <c r="BZ29" s="70" t="s">
        <v>213</v>
      </c>
      <c r="CA29" s="66">
        <v>37</v>
      </c>
      <c r="CB29" s="70" t="s">
        <v>213</v>
      </c>
      <c r="CC29" s="66">
        <v>38</v>
      </c>
      <c r="CD29" s="70" t="s">
        <v>213</v>
      </c>
      <c r="CE29" s="66">
        <v>39</v>
      </c>
      <c r="CF29" s="70" t="s">
        <v>213</v>
      </c>
      <c r="CG29" s="66">
        <v>40</v>
      </c>
      <c r="CH29" s="70" t="s">
        <v>213</v>
      </c>
      <c r="CI29" s="66">
        <v>41</v>
      </c>
    </row>
    <row r="30" spans="6:87" x14ac:dyDescent="0.25">
      <c r="F30" s="71" t="s">
        <v>208</v>
      </c>
      <c r="G30" s="68" t="s">
        <v>206</v>
      </c>
      <c r="H30" s="71" t="s">
        <v>208</v>
      </c>
      <c r="I30" s="68" t="s">
        <v>206</v>
      </c>
      <c r="J30" s="71" t="s">
        <v>208</v>
      </c>
      <c r="K30" s="68" t="s">
        <v>206</v>
      </c>
      <c r="L30" s="71" t="s">
        <v>208</v>
      </c>
      <c r="M30" s="68" t="s">
        <v>206</v>
      </c>
      <c r="N30" s="71" t="s">
        <v>208</v>
      </c>
      <c r="O30" s="68" t="s">
        <v>206</v>
      </c>
      <c r="P30" s="71" t="s">
        <v>208</v>
      </c>
      <c r="Q30" s="68" t="s">
        <v>206</v>
      </c>
      <c r="R30" s="71" t="s">
        <v>208</v>
      </c>
      <c r="S30" s="68" t="s">
        <v>206</v>
      </c>
      <c r="T30" s="71" t="s">
        <v>208</v>
      </c>
      <c r="U30" s="68" t="s">
        <v>206</v>
      </c>
      <c r="V30" s="71" t="s">
        <v>208</v>
      </c>
      <c r="W30" s="68" t="s">
        <v>206</v>
      </c>
      <c r="X30" s="71" t="s">
        <v>208</v>
      </c>
      <c r="Y30" s="68" t="s">
        <v>206</v>
      </c>
      <c r="Z30" s="71" t="s">
        <v>208</v>
      </c>
      <c r="AA30" s="68" t="s">
        <v>206</v>
      </c>
      <c r="AB30" s="71" t="s">
        <v>208</v>
      </c>
      <c r="AC30" s="68" t="s">
        <v>206</v>
      </c>
      <c r="AD30" s="71" t="s">
        <v>208</v>
      </c>
      <c r="AE30" s="68" t="s">
        <v>206</v>
      </c>
      <c r="AF30" s="71" t="s">
        <v>208</v>
      </c>
      <c r="AG30" s="68" t="s">
        <v>206</v>
      </c>
      <c r="AH30" s="71" t="s">
        <v>208</v>
      </c>
      <c r="AI30" s="68" t="s">
        <v>206</v>
      </c>
      <c r="AJ30" s="71" t="s">
        <v>208</v>
      </c>
      <c r="AK30" s="68" t="s">
        <v>206</v>
      </c>
      <c r="AL30" s="71" t="s">
        <v>208</v>
      </c>
      <c r="AM30" s="68" t="s">
        <v>206</v>
      </c>
      <c r="AN30" s="71" t="s">
        <v>208</v>
      </c>
      <c r="AO30" s="68" t="s">
        <v>206</v>
      </c>
      <c r="AP30" s="71" t="s">
        <v>208</v>
      </c>
      <c r="AQ30" s="68" t="s">
        <v>206</v>
      </c>
      <c r="AR30" s="71" t="s">
        <v>208</v>
      </c>
      <c r="AS30" s="68" t="s">
        <v>206</v>
      </c>
      <c r="AT30" s="71" t="s">
        <v>208</v>
      </c>
      <c r="AU30" s="68" t="s">
        <v>206</v>
      </c>
      <c r="AV30" s="71" t="s">
        <v>208</v>
      </c>
      <c r="AW30" s="68" t="s">
        <v>206</v>
      </c>
      <c r="AX30" s="71" t="s">
        <v>208</v>
      </c>
      <c r="AY30" s="68" t="s">
        <v>206</v>
      </c>
      <c r="AZ30" s="71" t="s">
        <v>208</v>
      </c>
      <c r="BA30" s="68" t="s">
        <v>206</v>
      </c>
      <c r="BB30" s="71" t="s">
        <v>208</v>
      </c>
      <c r="BC30" s="68" t="s">
        <v>206</v>
      </c>
      <c r="BD30" s="71" t="s">
        <v>208</v>
      </c>
      <c r="BE30" s="68" t="s">
        <v>206</v>
      </c>
      <c r="BF30" s="71" t="s">
        <v>208</v>
      </c>
      <c r="BG30" s="68" t="s">
        <v>206</v>
      </c>
      <c r="BH30" s="71" t="s">
        <v>208</v>
      </c>
      <c r="BI30" s="68" t="s">
        <v>206</v>
      </c>
      <c r="BJ30" s="71" t="s">
        <v>208</v>
      </c>
      <c r="BK30" s="68" t="s">
        <v>206</v>
      </c>
      <c r="BL30" s="71" t="s">
        <v>208</v>
      </c>
      <c r="BM30" s="68" t="s">
        <v>206</v>
      </c>
      <c r="BN30" s="71" t="s">
        <v>208</v>
      </c>
      <c r="BO30" s="68" t="s">
        <v>206</v>
      </c>
      <c r="BP30" s="71" t="s">
        <v>208</v>
      </c>
      <c r="BQ30" s="68" t="s">
        <v>206</v>
      </c>
      <c r="BR30" s="71" t="s">
        <v>208</v>
      </c>
      <c r="BS30" s="68" t="s">
        <v>206</v>
      </c>
      <c r="BT30" s="71" t="s">
        <v>208</v>
      </c>
      <c r="BU30" s="68" t="s">
        <v>206</v>
      </c>
      <c r="BV30" s="71" t="s">
        <v>208</v>
      </c>
      <c r="BW30" s="68" t="s">
        <v>206</v>
      </c>
      <c r="BX30" s="71" t="s">
        <v>208</v>
      </c>
      <c r="BY30" s="68" t="s">
        <v>206</v>
      </c>
      <c r="BZ30" s="71" t="s">
        <v>208</v>
      </c>
      <c r="CA30" s="68" t="s">
        <v>206</v>
      </c>
      <c r="CB30" s="71" t="s">
        <v>208</v>
      </c>
      <c r="CC30" s="68" t="s">
        <v>206</v>
      </c>
      <c r="CD30" s="71" t="s">
        <v>208</v>
      </c>
      <c r="CE30" s="68" t="s">
        <v>206</v>
      </c>
      <c r="CF30" s="71" t="s">
        <v>208</v>
      </c>
      <c r="CG30" s="68" t="s">
        <v>206</v>
      </c>
      <c r="CH30" s="71" t="s">
        <v>208</v>
      </c>
      <c r="CI30" s="68" t="s">
        <v>206</v>
      </c>
    </row>
    <row r="31" spans="6:87" x14ac:dyDescent="0.25">
      <c r="F31" s="70" t="s">
        <v>212</v>
      </c>
      <c r="G31" s="66">
        <v>1</v>
      </c>
      <c r="H31" s="70" t="s">
        <v>212</v>
      </c>
      <c r="I31" s="66">
        <v>2</v>
      </c>
      <c r="J31" s="70" t="s">
        <v>212</v>
      </c>
      <c r="K31" s="66">
        <v>3</v>
      </c>
      <c r="L31" s="70" t="s">
        <v>212</v>
      </c>
      <c r="M31" s="66">
        <v>4</v>
      </c>
      <c r="N31" s="70" t="s">
        <v>212</v>
      </c>
      <c r="O31" s="66">
        <v>5</v>
      </c>
      <c r="P31" s="70" t="s">
        <v>212</v>
      </c>
      <c r="Q31" s="66">
        <v>6</v>
      </c>
      <c r="R31" s="70" t="s">
        <v>212</v>
      </c>
      <c r="S31" s="66">
        <v>7</v>
      </c>
      <c r="T31" s="70" t="s">
        <v>212</v>
      </c>
      <c r="U31" s="66">
        <v>8</v>
      </c>
      <c r="V31" s="70" t="s">
        <v>212</v>
      </c>
      <c r="W31" s="66">
        <v>9</v>
      </c>
      <c r="X31" s="70" t="s">
        <v>212</v>
      </c>
      <c r="Y31" s="66">
        <v>10</v>
      </c>
      <c r="Z31" s="70" t="s">
        <v>212</v>
      </c>
      <c r="AA31" s="66">
        <v>11</v>
      </c>
      <c r="AB31" s="70" t="s">
        <v>212</v>
      </c>
      <c r="AC31" s="66">
        <v>12</v>
      </c>
      <c r="AD31" s="70" t="s">
        <v>212</v>
      </c>
      <c r="AE31" s="66">
        <v>13</v>
      </c>
      <c r="AF31" s="70" t="s">
        <v>212</v>
      </c>
      <c r="AG31" s="66">
        <v>14</v>
      </c>
      <c r="AH31" s="70" t="s">
        <v>212</v>
      </c>
      <c r="AI31" s="66">
        <v>15</v>
      </c>
      <c r="AJ31" s="70" t="s">
        <v>212</v>
      </c>
      <c r="AK31" s="66">
        <v>16</v>
      </c>
      <c r="AL31" s="70" t="s">
        <v>212</v>
      </c>
      <c r="AM31" s="66">
        <v>17</v>
      </c>
      <c r="AN31" s="70" t="s">
        <v>212</v>
      </c>
      <c r="AO31" s="66">
        <v>18</v>
      </c>
      <c r="AP31" s="70" t="s">
        <v>212</v>
      </c>
      <c r="AQ31" s="66">
        <v>19</v>
      </c>
      <c r="AR31" s="70" t="s">
        <v>212</v>
      </c>
      <c r="AS31" s="66">
        <v>20</v>
      </c>
      <c r="AT31" s="70" t="s">
        <v>212</v>
      </c>
      <c r="AU31" s="66">
        <v>21</v>
      </c>
      <c r="AV31" s="70" t="s">
        <v>212</v>
      </c>
      <c r="AW31" s="66">
        <v>22</v>
      </c>
      <c r="AX31" s="70" t="s">
        <v>212</v>
      </c>
      <c r="AY31" s="66">
        <v>23</v>
      </c>
      <c r="AZ31" s="70" t="s">
        <v>212</v>
      </c>
      <c r="BA31" s="66">
        <v>24</v>
      </c>
      <c r="BB31" s="70" t="s">
        <v>212</v>
      </c>
      <c r="BC31" s="66">
        <v>25</v>
      </c>
      <c r="BD31" s="70" t="s">
        <v>212</v>
      </c>
      <c r="BE31" s="66">
        <v>26</v>
      </c>
      <c r="BF31" s="70" t="s">
        <v>212</v>
      </c>
      <c r="BG31" s="66">
        <v>27</v>
      </c>
      <c r="BH31" s="70" t="s">
        <v>212</v>
      </c>
      <c r="BI31" s="66">
        <v>28</v>
      </c>
      <c r="BJ31" s="70" t="s">
        <v>212</v>
      </c>
      <c r="BK31" s="66">
        <v>29</v>
      </c>
      <c r="BL31" s="70" t="s">
        <v>212</v>
      </c>
      <c r="BM31" s="66">
        <v>30</v>
      </c>
      <c r="BN31" s="70" t="s">
        <v>212</v>
      </c>
      <c r="BO31" s="66">
        <v>31</v>
      </c>
      <c r="BP31" s="70" t="s">
        <v>212</v>
      </c>
      <c r="BQ31" s="66">
        <v>32</v>
      </c>
      <c r="BR31" s="70" t="s">
        <v>212</v>
      </c>
      <c r="BS31" s="66">
        <v>33</v>
      </c>
      <c r="BT31" s="70" t="s">
        <v>212</v>
      </c>
      <c r="BU31" s="66">
        <v>34</v>
      </c>
      <c r="BV31" s="70" t="s">
        <v>212</v>
      </c>
      <c r="BW31" s="66">
        <v>35</v>
      </c>
      <c r="BX31" s="70" t="s">
        <v>212</v>
      </c>
      <c r="BY31" s="66">
        <v>36</v>
      </c>
      <c r="BZ31" s="70" t="s">
        <v>212</v>
      </c>
      <c r="CA31" s="66">
        <v>37</v>
      </c>
      <c r="CB31" s="70" t="s">
        <v>212</v>
      </c>
      <c r="CC31" s="66">
        <v>38</v>
      </c>
      <c r="CD31" s="70" t="s">
        <v>212</v>
      </c>
      <c r="CE31" s="66">
        <v>39</v>
      </c>
      <c r="CF31" s="70" t="s">
        <v>212</v>
      </c>
      <c r="CG31" s="66">
        <v>40</v>
      </c>
      <c r="CH31" s="70" t="s">
        <v>212</v>
      </c>
      <c r="CI31" s="66">
        <v>41</v>
      </c>
    </row>
    <row r="32" spans="6:87" x14ac:dyDescent="0.25">
      <c r="F32" s="71" t="s">
        <v>208</v>
      </c>
      <c r="G32" s="68" t="s">
        <v>206</v>
      </c>
      <c r="H32" s="71" t="s">
        <v>208</v>
      </c>
      <c r="I32" s="68" t="s">
        <v>206</v>
      </c>
      <c r="J32" s="71" t="s">
        <v>208</v>
      </c>
      <c r="K32" s="68" t="s">
        <v>206</v>
      </c>
      <c r="L32" s="71" t="s">
        <v>208</v>
      </c>
      <c r="M32" s="68" t="s">
        <v>206</v>
      </c>
      <c r="N32" s="71" t="s">
        <v>208</v>
      </c>
      <c r="O32" s="68" t="s">
        <v>206</v>
      </c>
      <c r="P32" s="71" t="s">
        <v>208</v>
      </c>
      <c r="Q32" s="68" t="s">
        <v>206</v>
      </c>
      <c r="R32" s="71" t="s">
        <v>208</v>
      </c>
      <c r="S32" s="68" t="s">
        <v>206</v>
      </c>
      <c r="T32" s="71" t="s">
        <v>208</v>
      </c>
      <c r="U32" s="68" t="s">
        <v>206</v>
      </c>
      <c r="V32" s="71" t="s">
        <v>208</v>
      </c>
      <c r="W32" s="68" t="s">
        <v>206</v>
      </c>
      <c r="X32" s="71" t="s">
        <v>208</v>
      </c>
      <c r="Y32" s="68" t="s">
        <v>206</v>
      </c>
      <c r="Z32" s="71" t="s">
        <v>208</v>
      </c>
      <c r="AA32" s="68" t="s">
        <v>206</v>
      </c>
      <c r="AB32" s="71" t="s">
        <v>208</v>
      </c>
      <c r="AC32" s="68" t="s">
        <v>206</v>
      </c>
      <c r="AD32" s="71" t="s">
        <v>208</v>
      </c>
      <c r="AE32" s="68" t="s">
        <v>206</v>
      </c>
      <c r="AF32" s="71" t="s">
        <v>208</v>
      </c>
      <c r="AG32" s="68" t="s">
        <v>206</v>
      </c>
      <c r="AH32" s="71" t="s">
        <v>208</v>
      </c>
      <c r="AI32" s="68" t="s">
        <v>206</v>
      </c>
      <c r="AJ32" s="71" t="s">
        <v>208</v>
      </c>
      <c r="AK32" s="68" t="s">
        <v>206</v>
      </c>
      <c r="AL32" s="71" t="s">
        <v>208</v>
      </c>
      <c r="AM32" s="68" t="s">
        <v>206</v>
      </c>
      <c r="AN32" s="71" t="s">
        <v>208</v>
      </c>
      <c r="AO32" s="68" t="s">
        <v>206</v>
      </c>
      <c r="AP32" s="71" t="s">
        <v>208</v>
      </c>
      <c r="AQ32" s="68" t="s">
        <v>206</v>
      </c>
      <c r="AR32" s="71" t="s">
        <v>208</v>
      </c>
      <c r="AS32" s="68" t="s">
        <v>206</v>
      </c>
      <c r="AT32" s="71" t="s">
        <v>208</v>
      </c>
      <c r="AU32" s="68" t="s">
        <v>206</v>
      </c>
      <c r="AV32" s="71" t="s">
        <v>208</v>
      </c>
      <c r="AW32" s="68" t="s">
        <v>206</v>
      </c>
      <c r="AX32" s="71" t="s">
        <v>208</v>
      </c>
      <c r="AY32" s="68" t="s">
        <v>206</v>
      </c>
      <c r="AZ32" s="71" t="s">
        <v>208</v>
      </c>
      <c r="BA32" s="68" t="s">
        <v>206</v>
      </c>
      <c r="BB32" s="71" t="s">
        <v>208</v>
      </c>
      <c r="BC32" s="68" t="s">
        <v>206</v>
      </c>
      <c r="BD32" s="71" t="s">
        <v>208</v>
      </c>
      <c r="BE32" s="68" t="s">
        <v>206</v>
      </c>
      <c r="BF32" s="71" t="s">
        <v>208</v>
      </c>
      <c r="BG32" s="68" t="s">
        <v>206</v>
      </c>
      <c r="BH32" s="71" t="s">
        <v>208</v>
      </c>
      <c r="BI32" s="68" t="s">
        <v>206</v>
      </c>
      <c r="BJ32" s="71" t="s">
        <v>208</v>
      </c>
      <c r="BK32" s="68" t="s">
        <v>206</v>
      </c>
      <c r="BL32" s="71" t="s">
        <v>208</v>
      </c>
      <c r="BM32" s="68" t="s">
        <v>206</v>
      </c>
      <c r="BN32" s="71" t="s">
        <v>208</v>
      </c>
      <c r="BO32" s="68" t="s">
        <v>206</v>
      </c>
      <c r="BP32" s="71" t="s">
        <v>208</v>
      </c>
      <c r="BQ32" s="68" t="s">
        <v>206</v>
      </c>
      <c r="BR32" s="71" t="s">
        <v>208</v>
      </c>
      <c r="BS32" s="68" t="s">
        <v>206</v>
      </c>
      <c r="BT32" s="71" t="s">
        <v>208</v>
      </c>
      <c r="BU32" s="68" t="s">
        <v>206</v>
      </c>
      <c r="BV32" s="71" t="s">
        <v>208</v>
      </c>
      <c r="BW32" s="68" t="s">
        <v>206</v>
      </c>
      <c r="BX32" s="71" t="s">
        <v>208</v>
      </c>
      <c r="BY32" s="68" t="s">
        <v>206</v>
      </c>
      <c r="BZ32" s="71" t="s">
        <v>208</v>
      </c>
      <c r="CA32" s="68" t="s">
        <v>206</v>
      </c>
      <c r="CB32" s="71" t="s">
        <v>208</v>
      </c>
      <c r="CC32" s="68" t="s">
        <v>206</v>
      </c>
      <c r="CD32" s="71" t="s">
        <v>208</v>
      </c>
      <c r="CE32" s="68" t="s">
        <v>206</v>
      </c>
      <c r="CF32" s="71" t="s">
        <v>208</v>
      </c>
      <c r="CG32" s="68" t="s">
        <v>206</v>
      </c>
      <c r="CH32" s="71" t="s">
        <v>208</v>
      </c>
      <c r="CI32" s="68" t="s">
        <v>206</v>
      </c>
    </row>
    <row r="33" spans="5:87" x14ac:dyDescent="0.25">
      <c r="F33" s="70" t="s">
        <v>211</v>
      </c>
      <c r="G33" s="66">
        <v>1</v>
      </c>
      <c r="H33" s="70" t="s">
        <v>211</v>
      </c>
      <c r="I33" s="66">
        <v>2</v>
      </c>
      <c r="J33" s="70" t="s">
        <v>211</v>
      </c>
      <c r="K33" s="66">
        <v>3</v>
      </c>
      <c r="L33" s="70" t="s">
        <v>211</v>
      </c>
      <c r="M33" s="66">
        <v>4</v>
      </c>
      <c r="N33" s="70" t="s">
        <v>211</v>
      </c>
      <c r="O33" s="66">
        <v>5</v>
      </c>
      <c r="P33" s="70" t="s">
        <v>211</v>
      </c>
      <c r="Q33" s="66">
        <v>6</v>
      </c>
      <c r="R33" s="70" t="s">
        <v>211</v>
      </c>
      <c r="S33" s="66">
        <v>7</v>
      </c>
      <c r="T33" s="70" t="s">
        <v>211</v>
      </c>
      <c r="U33" s="66">
        <v>8</v>
      </c>
      <c r="V33" s="70" t="s">
        <v>211</v>
      </c>
      <c r="W33" s="66">
        <v>9</v>
      </c>
      <c r="X33" s="70" t="s">
        <v>211</v>
      </c>
      <c r="Y33" s="66">
        <v>10</v>
      </c>
      <c r="Z33" s="70" t="s">
        <v>211</v>
      </c>
      <c r="AA33" s="66">
        <v>11</v>
      </c>
      <c r="AB33" s="70" t="s">
        <v>211</v>
      </c>
      <c r="AC33" s="66">
        <v>12</v>
      </c>
      <c r="AD33" s="70" t="s">
        <v>211</v>
      </c>
      <c r="AE33" s="66">
        <v>13</v>
      </c>
      <c r="AF33" s="70" t="s">
        <v>211</v>
      </c>
      <c r="AG33" s="66">
        <v>14</v>
      </c>
      <c r="AH33" s="70" t="s">
        <v>211</v>
      </c>
      <c r="AI33" s="66">
        <v>15</v>
      </c>
      <c r="AJ33" s="70" t="s">
        <v>211</v>
      </c>
      <c r="AK33" s="66">
        <v>16</v>
      </c>
      <c r="AL33" s="70" t="s">
        <v>211</v>
      </c>
      <c r="AM33" s="66">
        <v>17</v>
      </c>
      <c r="AN33" s="70" t="s">
        <v>211</v>
      </c>
      <c r="AO33" s="66">
        <v>18</v>
      </c>
      <c r="AP33" s="70" t="s">
        <v>211</v>
      </c>
      <c r="AQ33" s="66">
        <v>19</v>
      </c>
      <c r="AR33" s="70" t="s">
        <v>211</v>
      </c>
      <c r="AS33" s="66">
        <v>20</v>
      </c>
      <c r="AT33" s="70" t="s">
        <v>211</v>
      </c>
      <c r="AU33" s="66">
        <v>21</v>
      </c>
      <c r="AV33" s="70" t="s">
        <v>211</v>
      </c>
      <c r="AW33" s="66">
        <v>22</v>
      </c>
      <c r="AX33" s="70" t="s">
        <v>211</v>
      </c>
      <c r="AY33" s="66">
        <v>23</v>
      </c>
      <c r="AZ33" s="70" t="s">
        <v>211</v>
      </c>
      <c r="BA33" s="66">
        <v>24</v>
      </c>
      <c r="BB33" s="70" t="s">
        <v>211</v>
      </c>
      <c r="BC33" s="66">
        <v>25</v>
      </c>
      <c r="BD33" s="70" t="s">
        <v>211</v>
      </c>
      <c r="BE33" s="66">
        <v>26</v>
      </c>
      <c r="BF33" s="70" t="s">
        <v>211</v>
      </c>
      <c r="BG33" s="66">
        <v>27</v>
      </c>
      <c r="BH33" s="70" t="s">
        <v>211</v>
      </c>
      <c r="BI33" s="66">
        <v>28</v>
      </c>
      <c r="BJ33" s="70" t="s">
        <v>211</v>
      </c>
      <c r="BK33" s="66">
        <v>29</v>
      </c>
      <c r="BL33" s="70" t="s">
        <v>211</v>
      </c>
      <c r="BM33" s="66">
        <v>30</v>
      </c>
      <c r="BN33" s="70" t="s">
        <v>211</v>
      </c>
      <c r="BO33" s="66">
        <v>31</v>
      </c>
      <c r="BP33" s="70" t="s">
        <v>211</v>
      </c>
      <c r="BQ33" s="66">
        <v>32</v>
      </c>
      <c r="BR33" s="70" t="s">
        <v>211</v>
      </c>
      <c r="BS33" s="66">
        <v>33</v>
      </c>
      <c r="BT33" s="70" t="s">
        <v>211</v>
      </c>
      <c r="BU33" s="66">
        <v>34</v>
      </c>
      <c r="BV33" s="70" t="s">
        <v>211</v>
      </c>
      <c r="BW33" s="66">
        <v>35</v>
      </c>
      <c r="BX33" s="70" t="s">
        <v>211</v>
      </c>
      <c r="BY33" s="66">
        <v>36</v>
      </c>
      <c r="BZ33" s="70" t="s">
        <v>211</v>
      </c>
      <c r="CA33" s="66">
        <v>37</v>
      </c>
      <c r="CB33" s="70" t="s">
        <v>211</v>
      </c>
      <c r="CC33" s="66">
        <v>38</v>
      </c>
      <c r="CD33" s="70" t="s">
        <v>211</v>
      </c>
      <c r="CE33" s="66">
        <v>39</v>
      </c>
      <c r="CF33" s="70" t="s">
        <v>211</v>
      </c>
      <c r="CG33" s="66">
        <v>40</v>
      </c>
      <c r="CH33" s="70" t="s">
        <v>211</v>
      </c>
      <c r="CI33" s="66">
        <v>41</v>
      </c>
    </row>
    <row r="34" spans="5:87" x14ac:dyDescent="0.25">
      <c r="F34" s="71" t="s">
        <v>208</v>
      </c>
      <c r="G34" s="68" t="s">
        <v>206</v>
      </c>
      <c r="H34" s="71" t="s">
        <v>208</v>
      </c>
      <c r="I34" s="68" t="s">
        <v>206</v>
      </c>
      <c r="J34" s="71" t="s">
        <v>208</v>
      </c>
      <c r="K34" s="68" t="s">
        <v>206</v>
      </c>
      <c r="L34" s="71" t="s">
        <v>208</v>
      </c>
      <c r="M34" s="68" t="s">
        <v>206</v>
      </c>
      <c r="N34" s="71" t="s">
        <v>208</v>
      </c>
      <c r="O34" s="68" t="s">
        <v>206</v>
      </c>
      <c r="P34" s="71" t="s">
        <v>208</v>
      </c>
      <c r="Q34" s="68" t="s">
        <v>206</v>
      </c>
      <c r="R34" s="71" t="s">
        <v>208</v>
      </c>
      <c r="S34" s="68" t="s">
        <v>206</v>
      </c>
      <c r="T34" s="71" t="s">
        <v>208</v>
      </c>
      <c r="U34" s="68" t="s">
        <v>206</v>
      </c>
      <c r="V34" s="71" t="s">
        <v>208</v>
      </c>
      <c r="W34" s="68" t="s">
        <v>206</v>
      </c>
      <c r="X34" s="71" t="s">
        <v>208</v>
      </c>
      <c r="Y34" s="68" t="s">
        <v>206</v>
      </c>
      <c r="Z34" s="71" t="s">
        <v>208</v>
      </c>
      <c r="AA34" s="68" t="s">
        <v>206</v>
      </c>
      <c r="AB34" s="71" t="s">
        <v>208</v>
      </c>
      <c r="AC34" s="68" t="s">
        <v>206</v>
      </c>
      <c r="AD34" s="71" t="s">
        <v>208</v>
      </c>
      <c r="AE34" s="68" t="s">
        <v>206</v>
      </c>
      <c r="AF34" s="71" t="s">
        <v>208</v>
      </c>
      <c r="AG34" s="68" t="s">
        <v>206</v>
      </c>
      <c r="AH34" s="71" t="s">
        <v>208</v>
      </c>
      <c r="AI34" s="68" t="s">
        <v>206</v>
      </c>
      <c r="AJ34" s="71" t="s">
        <v>208</v>
      </c>
      <c r="AK34" s="68" t="s">
        <v>206</v>
      </c>
      <c r="AL34" s="71" t="s">
        <v>208</v>
      </c>
      <c r="AM34" s="68" t="s">
        <v>206</v>
      </c>
      <c r="AN34" s="71" t="s">
        <v>208</v>
      </c>
      <c r="AO34" s="68" t="s">
        <v>206</v>
      </c>
      <c r="AP34" s="71" t="s">
        <v>208</v>
      </c>
      <c r="AQ34" s="68" t="s">
        <v>206</v>
      </c>
      <c r="AR34" s="71" t="s">
        <v>208</v>
      </c>
      <c r="AS34" s="68" t="s">
        <v>206</v>
      </c>
      <c r="AT34" s="71" t="s">
        <v>208</v>
      </c>
      <c r="AU34" s="68" t="s">
        <v>206</v>
      </c>
      <c r="AV34" s="71" t="s">
        <v>208</v>
      </c>
      <c r="AW34" s="68" t="s">
        <v>206</v>
      </c>
      <c r="AX34" s="71" t="s">
        <v>208</v>
      </c>
      <c r="AY34" s="68" t="s">
        <v>206</v>
      </c>
      <c r="AZ34" s="71" t="s">
        <v>208</v>
      </c>
      <c r="BA34" s="68" t="s">
        <v>206</v>
      </c>
      <c r="BB34" s="71" t="s">
        <v>208</v>
      </c>
      <c r="BC34" s="68" t="s">
        <v>206</v>
      </c>
      <c r="BD34" s="71" t="s">
        <v>208</v>
      </c>
      <c r="BE34" s="68" t="s">
        <v>206</v>
      </c>
      <c r="BF34" s="71" t="s">
        <v>208</v>
      </c>
      <c r="BG34" s="68" t="s">
        <v>206</v>
      </c>
      <c r="BH34" s="71" t="s">
        <v>208</v>
      </c>
      <c r="BI34" s="68" t="s">
        <v>206</v>
      </c>
      <c r="BJ34" s="71" t="s">
        <v>208</v>
      </c>
      <c r="BK34" s="68" t="s">
        <v>206</v>
      </c>
      <c r="BL34" s="71" t="s">
        <v>208</v>
      </c>
      <c r="BM34" s="68" t="s">
        <v>206</v>
      </c>
      <c r="BN34" s="71" t="s">
        <v>208</v>
      </c>
      <c r="BO34" s="68" t="s">
        <v>206</v>
      </c>
      <c r="BP34" s="71" t="s">
        <v>208</v>
      </c>
      <c r="BQ34" s="68" t="s">
        <v>206</v>
      </c>
      <c r="BR34" s="71" t="s">
        <v>208</v>
      </c>
      <c r="BS34" s="68" t="s">
        <v>206</v>
      </c>
      <c r="BT34" s="71" t="s">
        <v>208</v>
      </c>
      <c r="BU34" s="68" t="s">
        <v>206</v>
      </c>
      <c r="BV34" s="71" t="s">
        <v>208</v>
      </c>
      <c r="BW34" s="68" t="s">
        <v>206</v>
      </c>
      <c r="BX34" s="71" t="s">
        <v>208</v>
      </c>
      <c r="BY34" s="68" t="s">
        <v>206</v>
      </c>
      <c r="BZ34" s="71" t="s">
        <v>208</v>
      </c>
      <c r="CA34" s="68" t="s">
        <v>206</v>
      </c>
      <c r="CB34" s="71" t="s">
        <v>208</v>
      </c>
      <c r="CC34" s="68" t="s">
        <v>206</v>
      </c>
      <c r="CD34" s="71" t="s">
        <v>208</v>
      </c>
      <c r="CE34" s="68" t="s">
        <v>206</v>
      </c>
      <c r="CF34" s="71" t="s">
        <v>208</v>
      </c>
      <c r="CG34" s="68" t="s">
        <v>206</v>
      </c>
      <c r="CH34" s="71" t="s">
        <v>208</v>
      </c>
      <c r="CI34" s="68" t="s">
        <v>206</v>
      </c>
    </row>
    <row r="35" spans="5:87" x14ac:dyDescent="0.25">
      <c r="F35" s="70" t="s">
        <v>210</v>
      </c>
      <c r="G35" s="66">
        <v>1</v>
      </c>
      <c r="H35" s="70" t="s">
        <v>210</v>
      </c>
      <c r="I35" s="66">
        <v>2</v>
      </c>
      <c r="J35" s="70" t="s">
        <v>210</v>
      </c>
      <c r="K35" s="66">
        <v>3</v>
      </c>
      <c r="L35" s="70" t="s">
        <v>210</v>
      </c>
      <c r="M35" s="66">
        <v>4</v>
      </c>
      <c r="N35" s="70" t="s">
        <v>210</v>
      </c>
      <c r="O35" s="66">
        <v>5</v>
      </c>
      <c r="P35" s="70" t="s">
        <v>210</v>
      </c>
      <c r="Q35" s="66">
        <v>6</v>
      </c>
      <c r="R35" s="70" t="s">
        <v>210</v>
      </c>
      <c r="S35" s="66">
        <v>7</v>
      </c>
      <c r="T35" s="70" t="s">
        <v>210</v>
      </c>
      <c r="U35" s="66">
        <v>8</v>
      </c>
      <c r="V35" s="70" t="s">
        <v>210</v>
      </c>
      <c r="W35" s="66">
        <v>9</v>
      </c>
      <c r="X35" s="70" t="s">
        <v>210</v>
      </c>
      <c r="Y35" s="66">
        <v>10</v>
      </c>
      <c r="Z35" s="70" t="s">
        <v>210</v>
      </c>
      <c r="AA35" s="66">
        <v>11</v>
      </c>
      <c r="AB35" s="70" t="s">
        <v>210</v>
      </c>
      <c r="AC35" s="66">
        <v>12</v>
      </c>
      <c r="AD35" s="70" t="s">
        <v>210</v>
      </c>
      <c r="AE35" s="66">
        <v>13</v>
      </c>
      <c r="AF35" s="70" t="s">
        <v>210</v>
      </c>
      <c r="AG35" s="66">
        <v>14</v>
      </c>
      <c r="AH35" s="70" t="s">
        <v>210</v>
      </c>
      <c r="AI35" s="66">
        <v>15</v>
      </c>
      <c r="AJ35" s="70" t="s">
        <v>210</v>
      </c>
      <c r="AK35" s="66">
        <v>16</v>
      </c>
      <c r="AL35" s="70" t="s">
        <v>210</v>
      </c>
      <c r="AM35" s="66">
        <v>17</v>
      </c>
      <c r="AN35" s="70" t="s">
        <v>210</v>
      </c>
      <c r="AO35" s="66">
        <v>18</v>
      </c>
      <c r="AP35" s="70" t="s">
        <v>210</v>
      </c>
      <c r="AQ35" s="66">
        <v>19</v>
      </c>
      <c r="AR35" s="70" t="s">
        <v>210</v>
      </c>
      <c r="AS35" s="66">
        <v>20</v>
      </c>
      <c r="AT35" s="70" t="s">
        <v>210</v>
      </c>
      <c r="AU35" s="66">
        <v>21</v>
      </c>
      <c r="AV35" s="70" t="s">
        <v>210</v>
      </c>
      <c r="AW35" s="66">
        <v>22</v>
      </c>
      <c r="AX35" s="70" t="s">
        <v>210</v>
      </c>
      <c r="AY35" s="66">
        <v>23</v>
      </c>
      <c r="AZ35" s="70" t="s">
        <v>210</v>
      </c>
      <c r="BA35" s="66">
        <v>24</v>
      </c>
      <c r="BB35" s="70" t="s">
        <v>210</v>
      </c>
      <c r="BC35" s="66">
        <v>25</v>
      </c>
      <c r="BD35" s="70" t="s">
        <v>210</v>
      </c>
      <c r="BE35" s="66">
        <v>26</v>
      </c>
      <c r="BF35" s="70" t="s">
        <v>210</v>
      </c>
      <c r="BG35" s="66">
        <v>27</v>
      </c>
      <c r="BH35" s="70" t="s">
        <v>210</v>
      </c>
      <c r="BI35" s="66">
        <v>28</v>
      </c>
      <c r="BJ35" s="70" t="s">
        <v>210</v>
      </c>
      <c r="BK35" s="66">
        <v>29</v>
      </c>
      <c r="BL35" s="70" t="s">
        <v>210</v>
      </c>
      <c r="BM35" s="66">
        <v>30</v>
      </c>
      <c r="BN35" s="70" t="s">
        <v>210</v>
      </c>
      <c r="BO35" s="66">
        <v>31</v>
      </c>
      <c r="BP35" s="70" t="s">
        <v>210</v>
      </c>
      <c r="BQ35" s="66">
        <v>32</v>
      </c>
      <c r="BR35" s="70" t="s">
        <v>210</v>
      </c>
      <c r="BS35" s="66">
        <v>33</v>
      </c>
      <c r="BT35" s="70" t="s">
        <v>210</v>
      </c>
      <c r="BU35" s="66">
        <v>34</v>
      </c>
      <c r="BV35" s="70" t="s">
        <v>210</v>
      </c>
      <c r="BW35" s="66">
        <v>35</v>
      </c>
      <c r="BX35" s="70" t="s">
        <v>210</v>
      </c>
      <c r="BY35" s="66">
        <v>36</v>
      </c>
      <c r="BZ35" s="70" t="s">
        <v>210</v>
      </c>
      <c r="CA35" s="66">
        <v>37</v>
      </c>
      <c r="CB35" s="70" t="s">
        <v>210</v>
      </c>
      <c r="CC35" s="66">
        <v>38</v>
      </c>
      <c r="CD35" s="70" t="s">
        <v>210</v>
      </c>
      <c r="CE35" s="66">
        <v>39</v>
      </c>
      <c r="CF35" s="70" t="s">
        <v>210</v>
      </c>
      <c r="CG35" s="66">
        <v>40</v>
      </c>
      <c r="CH35" s="70" t="s">
        <v>210</v>
      </c>
      <c r="CI35" s="66">
        <v>41</v>
      </c>
    </row>
    <row r="36" spans="5:87" x14ac:dyDescent="0.25">
      <c r="F36" s="71" t="s">
        <v>208</v>
      </c>
      <c r="G36" s="68" t="s">
        <v>206</v>
      </c>
      <c r="H36" s="71" t="s">
        <v>208</v>
      </c>
      <c r="I36" s="68" t="s">
        <v>206</v>
      </c>
      <c r="J36" s="71" t="s">
        <v>208</v>
      </c>
      <c r="K36" s="68" t="s">
        <v>206</v>
      </c>
      <c r="L36" s="71" t="s">
        <v>208</v>
      </c>
      <c r="M36" s="68" t="s">
        <v>206</v>
      </c>
      <c r="N36" s="71" t="s">
        <v>208</v>
      </c>
      <c r="O36" s="68" t="s">
        <v>206</v>
      </c>
      <c r="P36" s="71" t="s">
        <v>208</v>
      </c>
      <c r="Q36" s="68" t="s">
        <v>206</v>
      </c>
      <c r="R36" s="71" t="s">
        <v>208</v>
      </c>
      <c r="S36" s="68" t="s">
        <v>206</v>
      </c>
      <c r="T36" s="71" t="s">
        <v>208</v>
      </c>
      <c r="U36" s="68" t="s">
        <v>206</v>
      </c>
      <c r="V36" s="71" t="s">
        <v>208</v>
      </c>
      <c r="W36" s="68" t="s">
        <v>206</v>
      </c>
      <c r="X36" s="71" t="s">
        <v>208</v>
      </c>
      <c r="Y36" s="68" t="s">
        <v>206</v>
      </c>
      <c r="Z36" s="71" t="s">
        <v>208</v>
      </c>
      <c r="AA36" s="68" t="s">
        <v>206</v>
      </c>
      <c r="AB36" s="71" t="s">
        <v>208</v>
      </c>
      <c r="AC36" s="68" t="s">
        <v>206</v>
      </c>
      <c r="AD36" s="71" t="s">
        <v>208</v>
      </c>
      <c r="AE36" s="68" t="s">
        <v>206</v>
      </c>
      <c r="AF36" s="71" t="s">
        <v>208</v>
      </c>
      <c r="AG36" s="68" t="s">
        <v>206</v>
      </c>
      <c r="AH36" s="71" t="s">
        <v>208</v>
      </c>
      <c r="AI36" s="68" t="s">
        <v>206</v>
      </c>
      <c r="AJ36" s="71" t="s">
        <v>208</v>
      </c>
      <c r="AK36" s="68" t="s">
        <v>206</v>
      </c>
      <c r="AL36" s="71" t="s">
        <v>208</v>
      </c>
      <c r="AM36" s="68" t="s">
        <v>206</v>
      </c>
      <c r="AN36" s="71" t="s">
        <v>208</v>
      </c>
      <c r="AO36" s="68" t="s">
        <v>206</v>
      </c>
      <c r="AP36" s="71" t="s">
        <v>208</v>
      </c>
      <c r="AQ36" s="68" t="s">
        <v>206</v>
      </c>
      <c r="AR36" s="71" t="s">
        <v>208</v>
      </c>
      <c r="AS36" s="68" t="s">
        <v>206</v>
      </c>
      <c r="AT36" s="71" t="s">
        <v>208</v>
      </c>
      <c r="AU36" s="68" t="s">
        <v>206</v>
      </c>
      <c r="AV36" s="71" t="s">
        <v>208</v>
      </c>
      <c r="AW36" s="68" t="s">
        <v>206</v>
      </c>
      <c r="AX36" s="71" t="s">
        <v>208</v>
      </c>
      <c r="AY36" s="68" t="s">
        <v>206</v>
      </c>
      <c r="AZ36" s="71" t="s">
        <v>208</v>
      </c>
      <c r="BA36" s="68" t="s">
        <v>206</v>
      </c>
      <c r="BB36" s="71" t="s">
        <v>208</v>
      </c>
      <c r="BC36" s="68" t="s">
        <v>206</v>
      </c>
      <c r="BD36" s="71" t="s">
        <v>208</v>
      </c>
      <c r="BE36" s="68" t="s">
        <v>206</v>
      </c>
      <c r="BF36" s="71" t="s">
        <v>208</v>
      </c>
      <c r="BG36" s="68" t="s">
        <v>206</v>
      </c>
      <c r="BH36" s="71" t="s">
        <v>208</v>
      </c>
      <c r="BI36" s="68" t="s">
        <v>206</v>
      </c>
      <c r="BJ36" s="71" t="s">
        <v>208</v>
      </c>
      <c r="BK36" s="68" t="s">
        <v>206</v>
      </c>
      <c r="BL36" s="71" t="s">
        <v>208</v>
      </c>
      <c r="BM36" s="68" t="s">
        <v>206</v>
      </c>
      <c r="BN36" s="71" t="s">
        <v>208</v>
      </c>
      <c r="BO36" s="68" t="s">
        <v>206</v>
      </c>
      <c r="BP36" s="71" t="s">
        <v>208</v>
      </c>
      <c r="BQ36" s="68" t="s">
        <v>206</v>
      </c>
      <c r="BR36" s="71" t="s">
        <v>208</v>
      </c>
      <c r="BS36" s="68" t="s">
        <v>206</v>
      </c>
      <c r="BT36" s="71" t="s">
        <v>208</v>
      </c>
      <c r="BU36" s="68" t="s">
        <v>206</v>
      </c>
      <c r="BV36" s="71" t="s">
        <v>208</v>
      </c>
      <c r="BW36" s="68" t="s">
        <v>206</v>
      </c>
      <c r="BX36" s="71" t="s">
        <v>208</v>
      </c>
      <c r="BY36" s="68" t="s">
        <v>206</v>
      </c>
      <c r="BZ36" s="71" t="s">
        <v>208</v>
      </c>
      <c r="CA36" s="68" t="s">
        <v>206</v>
      </c>
      <c r="CB36" s="71" t="s">
        <v>208</v>
      </c>
      <c r="CC36" s="68" t="s">
        <v>206</v>
      </c>
      <c r="CD36" s="71" t="s">
        <v>208</v>
      </c>
      <c r="CE36" s="68" t="s">
        <v>206</v>
      </c>
      <c r="CF36" s="71" t="s">
        <v>208</v>
      </c>
      <c r="CG36" s="68" t="s">
        <v>206</v>
      </c>
      <c r="CH36" s="71" t="s">
        <v>208</v>
      </c>
      <c r="CI36" s="68" t="s">
        <v>206</v>
      </c>
    </row>
    <row r="37" spans="5:87" x14ac:dyDescent="0.25">
      <c r="F37" s="70" t="s">
        <v>209</v>
      </c>
      <c r="G37" s="66">
        <v>1</v>
      </c>
      <c r="H37" s="70" t="s">
        <v>209</v>
      </c>
      <c r="I37" s="66">
        <v>2</v>
      </c>
      <c r="J37" s="70" t="s">
        <v>209</v>
      </c>
      <c r="K37" s="66">
        <v>3</v>
      </c>
      <c r="L37" s="70" t="s">
        <v>209</v>
      </c>
      <c r="M37" s="66">
        <v>4</v>
      </c>
      <c r="N37" s="70" t="s">
        <v>209</v>
      </c>
      <c r="O37" s="66">
        <v>5</v>
      </c>
      <c r="P37" s="70" t="s">
        <v>209</v>
      </c>
      <c r="Q37" s="66">
        <v>6</v>
      </c>
      <c r="R37" s="70" t="s">
        <v>209</v>
      </c>
      <c r="S37" s="66">
        <v>7</v>
      </c>
      <c r="T37" s="70" t="s">
        <v>209</v>
      </c>
      <c r="U37" s="66">
        <v>8</v>
      </c>
      <c r="V37" s="70" t="s">
        <v>209</v>
      </c>
      <c r="W37" s="66">
        <v>9</v>
      </c>
      <c r="X37" s="70" t="s">
        <v>209</v>
      </c>
      <c r="Y37" s="66">
        <v>10</v>
      </c>
      <c r="Z37" s="70" t="s">
        <v>209</v>
      </c>
      <c r="AA37" s="66">
        <v>11</v>
      </c>
      <c r="AB37" s="70" t="s">
        <v>209</v>
      </c>
      <c r="AC37" s="66">
        <v>12</v>
      </c>
      <c r="AD37" s="70" t="s">
        <v>209</v>
      </c>
      <c r="AE37" s="66">
        <v>13</v>
      </c>
      <c r="AF37" s="70" t="s">
        <v>209</v>
      </c>
      <c r="AG37" s="66">
        <v>14</v>
      </c>
      <c r="AH37" s="70" t="s">
        <v>209</v>
      </c>
      <c r="AI37" s="66">
        <v>15</v>
      </c>
      <c r="AJ37" s="70" t="s">
        <v>209</v>
      </c>
      <c r="AK37" s="66">
        <v>16</v>
      </c>
      <c r="AL37" s="70" t="s">
        <v>209</v>
      </c>
      <c r="AM37" s="66">
        <v>17</v>
      </c>
      <c r="AN37" s="70" t="s">
        <v>209</v>
      </c>
      <c r="AO37" s="66">
        <v>18</v>
      </c>
      <c r="AP37" s="70" t="s">
        <v>209</v>
      </c>
      <c r="AQ37" s="66">
        <v>19</v>
      </c>
      <c r="AR37" s="70" t="s">
        <v>209</v>
      </c>
      <c r="AS37" s="66">
        <v>20</v>
      </c>
      <c r="AT37" s="70" t="s">
        <v>209</v>
      </c>
      <c r="AU37" s="66">
        <v>21</v>
      </c>
      <c r="AV37" s="70" t="s">
        <v>209</v>
      </c>
      <c r="AW37" s="66">
        <v>22</v>
      </c>
      <c r="AX37" s="70" t="s">
        <v>209</v>
      </c>
      <c r="AY37" s="66">
        <v>23</v>
      </c>
      <c r="AZ37" s="70" t="s">
        <v>209</v>
      </c>
      <c r="BA37" s="66">
        <v>24</v>
      </c>
      <c r="BB37" s="70" t="s">
        <v>209</v>
      </c>
      <c r="BC37" s="66">
        <v>25</v>
      </c>
      <c r="BD37" s="70" t="s">
        <v>209</v>
      </c>
      <c r="BE37" s="66">
        <v>26</v>
      </c>
      <c r="BF37" s="70" t="s">
        <v>209</v>
      </c>
      <c r="BG37" s="66">
        <v>27</v>
      </c>
      <c r="BH37" s="70" t="s">
        <v>209</v>
      </c>
      <c r="BI37" s="66">
        <v>28</v>
      </c>
      <c r="BJ37" s="70" t="s">
        <v>209</v>
      </c>
      <c r="BK37" s="66">
        <v>29</v>
      </c>
      <c r="BL37" s="70" t="s">
        <v>209</v>
      </c>
      <c r="BM37" s="66">
        <v>30</v>
      </c>
      <c r="BN37" s="70" t="s">
        <v>209</v>
      </c>
      <c r="BO37" s="66">
        <v>31</v>
      </c>
      <c r="BP37" s="70" t="s">
        <v>209</v>
      </c>
      <c r="BQ37" s="66">
        <v>32</v>
      </c>
      <c r="BR37" s="70" t="s">
        <v>209</v>
      </c>
      <c r="BS37" s="66">
        <v>33</v>
      </c>
      <c r="BT37" s="70" t="s">
        <v>209</v>
      </c>
      <c r="BU37" s="66">
        <v>34</v>
      </c>
      <c r="BV37" s="70" t="s">
        <v>209</v>
      </c>
      <c r="BW37" s="66">
        <v>35</v>
      </c>
      <c r="BX37" s="70" t="s">
        <v>209</v>
      </c>
      <c r="BY37" s="66">
        <v>36</v>
      </c>
      <c r="BZ37" s="70" t="s">
        <v>209</v>
      </c>
      <c r="CA37" s="66">
        <v>37</v>
      </c>
      <c r="CB37" s="70" t="s">
        <v>209</v>
      </c>
      <c r="CC37" s="66">
        <v>38</v>
      </c>
      <c r="CD37" s="70" t="s">
        <v>209</v>
      </c>
      <c r="CE37" s="66">
        <v>39</v>
      </c>
      <c r="CF37" s="70" t="s">
        <v>209</v>
      </c>
      <c r="CG37" s="66">
        <v>40</v>
      </c>
      <c r="CH37" s="70" t="s">
        <v>209</v>
      </c>
      <c r="CI37" s="66">
        <v>41</v>
      </c>
    </row>
    <row r="38" spans="5:87" x14ac:dyDescent="0.25">
      <c r="F38" s="71" t="s">
        <v>208</v>
      </c>
      <c r="G38" s="68" t="s">
        <v>206</v>
      </c>
      <c r="H38" s="71" t="s">
        <v>208</v>
      </c>
      <c r="I38" s="68" t="s">
        <v>206</v>
      </c>
      <c r="J38" s="71" t="s">
        <v>208</v>
      </c>
      <c r="K38" s="68" t="s">
        <v>206</v>
      </c>
      <c r="L38" s="71" t="s">
        <v>208</v>
      </c>
      <c r="M38" s="68" t="s">
        <v>206</v>
      </c>
      <c r="N38" s="71" t="s">
        <v>208</v>
      </c>
      <c r="O38" s="68" t="s">
        <v>206</v>
      </c>
      <c r="P38" s="71" t="s">
        <v>208</v>
      </c>
      <c r="Q38" s="68" t="s">
        <v>206</v>
      </c>
      <c r="R38" s="71" t="s">
        <v>208</v>
      </c>
      <c r="S38" s="68" t="s">
        <v>206</v>
      </c>
      <c r="T38" s="71" t="s">
        <v>208</v>
      </c>
      <c r="U38" s="68" t="s">
        <v>206</v>
      </c>
      <c r="V38" s="71" t="s">
        <v>208</v>
      </c>
      <c r="W38" s="68" t="s">
        <v>206</v>
      </c>
      <c r="X38" s="71" t="s">
        <v>208</v>
      </c>
      <c r="Y38" s="68" t="s">
        <v>206</v>
      </c>
      <c r="Z38" s="71" t="s">
        <v>208</v>
      </c>
      <c r="AA38" s="68" t="s">
        <v>206</v>
      </c>
      <c r="AB38" s="71" t="s">
        <v>208</v>
      </c>
      <c r="AC38" s="68" t="s">
        <v>206</v>
      </c>
      <c r="AD38" s="71" t="s">
        <v>208</v>
      </c>
      <c r="AE38" s="68" t="s">
        <v>206</v>
      </c>
      <c r="AF38" s="71" t="s">
        <v>208</v>
      </c>
      <c r="AG38" s="68" t="s">
        <v>206</v>
      </c>
      <c r="AH38" s="71" t="s">
        <v>208</v>
      </c>
      <c r="AI38" s="68" t="s">
        <v>206</v>
      </c>
      <c r="AJ38" s="71" t="s">
        <v>208</v>
      </c>
      <c r="AK38" s="68" t="s">
        <v>206</v>
      </c>
      <c r="AL38" s="71" t="s">
        <v>208</v>
      </c>
      <c r="AM38" s="68" t="s">
        <v>206</v>
      </c>
      <c r="AN38" s="71" t="s">
        <v>208</v>
      </c>
      <c r="AO38" s="68" t="s">
        <v>206</v>
      </c>
      <c r="AP38" s="71" t="s">
        <v>208</v>
      </c>
      <c r="AQ38" s="68" t="s">
        <v>206</v>
      </c>
      <c r="AR38" s="71" t="s">
        <v>208</v>
      </c>
      <c r="AS38" s="68" t="s">
        <v>206</v>
      </c>
      <c r="AT38" s="71" t="s">
        <v>208</v>
      </c>
      <c r="AU38" s="68" t="s">
        <v>206</v>
      </c>
      <c r="AV38" s="71" t="s">
        <v>208</v>
      </c>
      <c r="AW38" s="68" t="s">
        <v>206</v>
      </c>
      <c r="AX38" s="71" t="s">
        <v>208</v>
      </c>
      <c r="AY38" s="68" t="s">
        <v>206</v>
      </c>
      <c r="AZ38" s="71" t="s">
        <v>208</v>
      </c>
      <c r="BA38" s="68" t="s">
        <v>206</v>
      </c>
      <c r="BB38" s="71" t="s">
        <v>208</v>
      </c>
      <c r="BC38" s="68" t="s">
        <v>206</v>
      </c>
      <c r="BD38" s="71" t="s">
        <v>208</v>
      </c>
      <c r="BE38" s="68" t="s">
        <v>206</v>
      </c>
      <c r="BF38" s="71" t="s">
        <v>208</v>
      </c>
      <c r="BG38" s="68" t="s">
        <v>206</v>
      </c>
      <c r="BH38" s="71" t="s">
        <v>208</v>
      </c>
      <c r="BI38" s="68" t="s">
        <v>206</v>
      </c>
      <c r="BJ38" s="71" t="s">
        <v>208</v>
      </c>
      <c r="BK38" s="68" t="s">
        <v>206</v>
      </c>
      <c r="BL38" s="71" t="s">
        <v>208</v>
      </c>
      <c r="BM38" s="68" t="s">
        <v>206</v>
      </c>
      <c r="BN38" s="71" t="s">
        <v>208</v>
      </c>
      <c r="BO38" s="68" t="s">
        <v>206</v>
      </c>
      <c r="BP38" s="71" t="s">
        <v>208</v>
      </c>
      <c r="BQ38" s="68" t="s">
        <v>206</v>
      </c>
      <c r="BR38" s="71" t="s">
        <v>208</v>
      </c>
      <c r="BS38" s="68" t="s">
        <v>206</v>
      </c>
      <c r="BT38" s="71" t="s">
        <v>208</v>
      </c>
      <c r="BU38" s="68" t="s">
        <v>206</v>
      </c>
      <c r="BV38" s="71" t="s">
        <v>208</v>
      </c>
      <c r="BW38" s="68" t="s">
        <v>206</v>
      </c>
      <c r="BX38" s="71" t="s">
        <v>208</v>
      </c>
      <c r="BY38" s="68" t="s">
        <v>206</v>
      </c>
      <c r="BZ38" s="71" t="s">
        <v>208</v>
      </c>
      <c r="CA38" s="68" t="s">
        <v>206</v>
      </c>
      <c r="CB38" s="71" t="s">
        <v>208</v>
      </c>
      <c r="CC38" s="68" t="s">
        <v>206</v>
      </c>
      <c r="CD38" s="71" t="s">
        <v>208</v>
      </c>
      <c r="CE38" s="68" t="s">
        <v>206</v>
      </c>
      <c r="CF38" s="71" t="s">
        <v>208</v>
      </c>
      <c r="CG38" s="68" t="s">
        <v>206</v>
      </c>
      <c r="CH38" s="71" t="s">
        <v>208</v>
      </c>
      <c r="CI38" s="68" t="s">
        <v>206</v>
      </c>
    </row>
    <row r="39" spans="5:87" x14ac:dyDescent="0.25">
      <c r="F39" s="70" t="s">
        <v>207</v>
      </c>
      <c r="G39" s="66">
        <v>1</v>
      </c>
      <c r="H39" s="70" t="s">
        <v>207</v>
      </c>
      <c r="I39" s="66">
        <v>2</v>
      </c>
      <c r="J39" s="70" t="s">
        <v>207</v>
      </c>
      <c r="K39" s="66">
        <v>3</v>
      </c>
      <c r="L39" s="70" t="s">
        <v>207</v>
      </c>
      <c r="M39" s="66">
        <v>4</v>
      </c>
      <c r="N39" s="70" t="s">
        <v>207</v>
      </c>
      <c r="O39" s="66">
        <v>5</v>
      </c>
      <c r="P39" s="70" t="s">
        <v>207</v>
      </c>
      <c r="Q39" s="66">
        <v>6</v>
      </c>
      <c r="R39" s="70" t="s">
        <v>207</v>
      </c>
      <c r="S39" s="66">
        <v>7</v>
      </c>
      <c r="T39" s="70" t="s">
        <v>207</v>
      </c>
      <c r="U39" s="66">
        <v>8</v>
      </c>
      <c r="V39" s="70" t="s">
        <v>207</v>
      </c>
      <c r="W39" s="66">
        <v>9</v>
      </c>
      <c r="X39" s="70" t="s">
        <v>207</v>
      </c>
      <c r="Y39" s="66">
        <v>10</v>
      </c>
      <c r="Z39" s="70" t="s">
        <v>207</v>
      </c>
      <c r="AA39" s="66">
        <v>11</v>
      </c>
      <c r="AB39" s="70" t="s">
        <v>207</v>
      </c>
      <c r="AC39" s="66">
        <v>12</v>
      </c>
      <c r="AD39" s="70" t="s">
        <v>207</v>
      </c>
      <c r="AE39" s="66">
        <v>13</v>
      </c>
      <c r="AF39" s="70" t="s">
        <v>207</v>
      </c>
      <c r="AG39" s="66">
        <v>14</v>
      </c>
      <c r="AH39" s="70" t="s">
        <v>207</v>
      </c>
      <c r="AI39" s="66">
        <v>15</v>
      </c>
      <c r="AJ39" s="70" t="s">
        <v>207</v>
      </c>
      <c r="AK39" s="66">
        <v>16</v>
      </c>
      <c r="AL39" s="70" t="s">
        <v>207</v>
      </c>
      <c r="AM39" s="66">
        <v>17</v>
      </c>
      <c r="AN39" s="70" t="s">
        <v>207</v>
      </c>
      <c r="AO39" s="66">
        <v>18</v>
      </c>
      <c r="AP39" s="70" t="s">
        <v>207</v>
      </c>
      <c r="AQ39" s="66">
        <v>19</v>
      </c>
      <c r="AR39" s="70" t="s">
        <v>207</v>
      </c>
      <c r="AS39" s="66">
        <v>20</v>
      </c>
      <c r="AT39" s="70" t="s">
        <v>207</v>
      </c>
      <c r="AU39" s="66">
        <v>21</v>
      </c>
      <c r="AV39" s="70" t="s">
        <v>207</v>
      </c>
      <c r="AW39" s="66">
        <v>22</v>
      </c>
      <c r="AX39" s="70" t="s">
        <v>207</v>
      </c>
      <c r="AY39" s="66">
        <v>23</v>
      </c>
      <c r="AZ39" s="70" t="s">
        <v>207</v>
      </c>
      <c r="BA39" s="66">
        <v>24</v>
      </c>
      <c r="BB39" s="70" t="s">
        <v>207</v>
      </c>
      <c r="BC39" s="66">
        <v>25</v>
      </c>
      <c r="BD39" s="70" t="s">
        <v>207</v>
      </c>
      <c r="BE39" s="66">
        <v>26</v>
      </c>
      <c r="BF39" s="70" t="s">
        <v>207</v>
      </c>
      <c r="BG39" s="66">
        <v>27</v>
      </c>
      <c r="BH39" s="70" t="s">
        <v>207</v>
      </c>
      <c r="BI39" s="66">
        <v>28</v>
      </c>
      <c r="BJ39" s="70" t="s">
        <v>207</v>
      </c>
      <c r="BK39" s="66">
        <v>29</v>
      </c>
      <c r="BL39" s="70" t="s">
        <v>207</v>
      </c>
      <c r="BM39" s="66">
        <v>30</v>
      </c>
      <c r="BN39" s="70" t="s">
        <v>207</v>
      </c>
      <c r="BO39" s="66">
        <v>31</v>
      </c>
      <c r="BP39" s="70" t="s">
        <v>207</v>
      </c>
      <c r="BQ39" s="66">
        <v>32</v>
      </c>
      <c r="BR39" s="70" t="s">
        <v>207</v>
      </c>
      <c r="BS39" s="66">
        <v>33</v>
      </c>
      <c r="BT39" s="70" t="s">
        <v>207</v>
      </c>
      <c r="BU39" s="66">
        <v>34</v>
      </c>
      <c r="BV39" s="70" t="s">
        <v>207</v>
      </c>
      <c r="BW39" s="66">
        <v>35</v>
      </c>
      <c r="BX39" s="70" t="s">
        <v>207</v>
      </c>
      <c r="BY39" s="66">
        <v>36</v>
      </c>
      <c r="BZ39" s="70" t="s">
        <v>207</v>
      </c>
      <c r="CA39" s="66">
        <v>37</v>
      </c>
      <c r="CB39" s="70" t="s">
        <v>207</v>
      </c>
      <c r="CC39" s="66">
        <v>38</v>
      </c>
      <c r="CD39" s="70" t="s">
        <v>207</v>
      </c>
      <c r="CE39" s="66">
        <v>39</v>
      </c>
      <c r="CF39" s="70" t="s">
        <v>207</v>
      </c>
      <c r="CG39" s="66">
        <v>40</v>
      </c>
      <c r="CH39" s="70" t="s">
        <v>207</v>
      </c>
      <c r="CI39" s="66">
        <v>41</v>
      </c>
    </row>
    <row r="43" spans="5:87" ht="30" x14ac:dyDescent="0.25">
      <c r="E43" s="69" t="s">
        <v>1</v>
      </c>
      <c r="F43" s="69" t="s">
        <v>1</v>
      </c>
      <c r="G43" s="68" t="s">
        <v>206</v>
      </c>
      <c r="H43" s="69" t="s">
        <v>1</v>
      </c>
      <c r="I43" s="68" t="s">
        <v>206</v>
      </c>
      <c r="J43" s="69" t="s">
        <v>1</v>
      </c>
      <c r="K43" s="68" t="s">
        <v>206</v>
      </c>
      <c r="L43" s="69" t="s">
        <v>1</v>
      </c>
      <c r="M43" s="68" t="s">
        <v>206</v>
      </c>
      <c r="N43" s="69" t="s">
        <v>1</v>
      </c>
      <c r="O43" s="68" t="s">
        <v>206</v>
      </c>
      <c r="P43" s="69" t="s">
        <v>1</v>
      </c>
      <c r="Q43" s="68" t="s">
        <v>206</v>
      </c>
      <c r="R43" s="69" t="s">
        <v>1</v>
      </c>
      <c r="S43" s="68" t="s">
        <v>206</v>
      </c>
      <c r="T43" s="69" t="s">
        <v>1</v>
      </c>
      <c r="U43" s="68" t="s">
        <v>206</v>
      </c>
      <c r="V43" s="69" t="s">
        <v>1</v>
      </c>
      <c r="W43" s="68" t="s">
        <v>206</v>
      </c>
      <c r="X43" s="69" t="s">
        <v>1</v>
      </c>
      <c r="Y43" s="68" t="s">
        <v>206</v>
      </c>
      <c r="Z43" s="69" t="s">
        <v>1</v>
      </c>
      <c r="AA43" s="68" t="s">
        <v>206</v>
      </c>
      <c r="AB43" s="69" t="s">
        <v>1</v>
      </c>
      <c r="AC43" s="68" t="s">
        <v>206</v>
      </c>
      <c r="AD43" s="69" t="s">
        <v>1</v>
      </c>
      <c r="AE43" s="68" t="s">
        <v>206</v>
      </c>
      <c r="AF43" s="69" t="s">
        <v>1</v>
      </c>
      <c r="AG43" s="68" t="s">
        <v>206</v>
      </c>
      <c r="AH43" s="69" t="s">
        <v>1</v>
      </c>
      <c r="AI43" s="68" t="s">
        <v>206</v>
      </c>
      <c r="AJ43" s="69" t="s">
        <v>1</v>
      </c>
      <c r="AK43" s="68" t="s">
        <v>206</v>
      </c>
      <c r="AL43" s="69" t="s">
        <v>1</v>
      </c>
      <c r="AM43" s="68" t="s">
        <v>206</v>
      </c>
      <c r="AN43" s="69" t="s">
        <v>1</v>
      </c>
      <c r="AO43" s="68" t="s">
        <v>206</v>
      </c>
      <c r="AP43" s="69" t="s">
        <v>1</v>
      </c>
      <c r="AQ43" s="68" t="s">
        <v>206</v>
      </c>
      <c r="AR43" s="69" t="s">
        <v>1</v>
      </c>
      <c r="AS43" s="68" t="s">
        <v>206</v>
      </c>
      <c r="AT43" s="69" t="s">
        <v>1</v>
      </c>
      <c r="AU43" s="68" t="s">
        <v>206</v>
      </c>
      <c r="AV43" s="69" t="s">
        <v>1</v>
      </c>
      <c r="AW43" s="68" t="s">
        <v>206</v>
      </c>
      <c r="AX43" s="69" t="s">
        <v>1</v>
      </c>
      <c r="AY43" s="68" t="s">
        <v>206</v>
      </c>
      <c r="AZ43" s="69" t="s">
        <v>1</v>
      </c>
      <c r="BA43" s="68" t="s">
        <v>206</v>
      </c>
      <c r="BB43" s="69" t="s">
        <v>1</v>
      </c>
      <c r="BC43" s="68" t="s">
        <v>206</v>
      </c>
      <c r="BD43" s="69" t="s">
        <v>1</v>
      </c>
      <c r="BE43" s="68" t="s">
        <v>206</v>
      </c>
      <c r="BF43" s="69" t="s">
        <v>1</v>
      </c>
      <c r="BG43" s="68" t="s">
        <v>206</v>
      </c>
      <c r="BH43" s="69" t="s">
        <v>1</v>
      </c>
      <c r="BI43" s="68" t="s">
        <v>206</v>
      </c>
      <c r="BJ43" s="69" t="s">
        <v>1</v>
      </c>
      <c r="BK43" s="68" t="s">
        <v>206</v>
      </c>
      <c r="BL43" s="69" t="s">
        <v>1</v>
      </c>
      <c r="BM43" s="68" t="s">
        <v>206</v>
      </c>
      <c r="BN43" s="69" t="s">
        <v>1</v>
      </c>
      <c r="BO43" s="68" t="s">
        <v>206</v>
      </c>
      <c r="BP43" s="69" t="s">
        <v>1</v>
      </c>
      <c r="BQ43" s="68" t="s">
        <v>206</v>
      </c>
      <c r="BR43" s="69" t="s">
        <v>1</v>
      </c>
      <c r="BS43" s="68" t="s">
        <v>206</v>
      </c>
      <c r="BT43" s="69" t="s">
        <v>1</v>
      </c>
      <c r="BU43" s="68" t="s">
        <v>206</v>
      </c>
      <c r="BV43" s="69" t="s">
        <v>1</v>
      </c>
      <c r="BW43" s="68" t="s">
        <v>206</v>
      </c>
      <c r="BX43" s="69" t="s">
        <v>1</v>
      </c>
      <c r="BY43" s="68" t="s">
        <v>206</v>
      </c>
      <c r="BZ43" s="69" t="s">
        <v>1</v>
      </c>
      <c r="CA43" s="68" t="s">
        <v>206</v>
      </c>
      <c r="CB43" s="69" t="s">
        <v>1</v>
      </c>
      <c r="CC43" s="68" t="s">
        <v>206</v>
      </c>
      <c r="CD43" s="69" t="s">
        <v>1</v>
      </c>
      <c r="CE43" s="68" t="s">
        <v>206</v>
      </c>
      <c r="CF43" s="69" t="s">
        <v>1</v>
      </c>
      <c r="CG43" s="68" t="s">
        <v>206</v>
      </c>
      <c r="CH43" s="69" t="s">
        <v>1</v>
      </c>
      <c r="CI43" s="68" t="s">
        <v>206</v>
      </c>
    </row>
    <row r="44" spans="5:87" x14ac:dyDescent="0.25">
      <c r="E44" t="str">
        <f>TABELA!$B5</f>
        <v>Adriano Morato</v>
      </c>
      <c r="F44" t="str">
        <f>TABELA!$B5</f>
        <v>Adriano Morato</v>
      </c>
      <c r="G44" s="66">
        <v>1</v>
      </c>
      <c r="H44" t="str">
        <f>TABELA!$B5</f>
        <v>Adriano Morato</v>
      </c>
      <c r="I44" s="66">
        <v>2</v>
      </c>
      <c r="J44" t="str">
        <f>TABELA!$B5</f>
        <v>Adriano Morato</v>
      </c>
      <c r="K44" s="66">
        <v>3</v>
      </c>
      <c r="L44" t="str">
        <f>TABELA!$B5</f>
        <v>Adriano Morato</v>
      </c>
      <c r="M44" s="66">
        <v>4</v>
      </c>
      <c r="N44" t="str">
        <f>TABELA!$B5</f>
        <v>Adriano Morato</v>
      </c>
      <c r="O44" s="66">
        <v>5</v>
      </c>
      <c r="P44" t="str">
        <f>TABELA!$B5</f>
        <v>Adriano Morato</v>
      </c>
      <c r="Q44" s="66">
        <v>6</v>
      </c>
      <c r="R44" t="str">
        <f>TABELA!$B5</f>
        <v>Adriano Morato</v>
      </c>
      <c r="S44" s="66">
        <v>7</v>
      </c>
      <c r="T44" t="str">
        <f>TABELA!$B5</f>
        <v>Adriano Morato</v>
      </c>
      <c r="U44" s="66">
        <v>8</v>
      </c>
      <c r="V44" t="str">
        <f>TABELA!$B5</f>
        <v>Adriano Morato</v>
      </c>
      <c r="W44" s="66">
        <v>9</v>
      </c>
      <c r="X44" t="str">
        <f>TABELA!$B5</f>
        <v>Adriano Morato</v>
      </c>
      <c r="Y44" s="66">
        <v>10</v>
      </c>
      <c r="Z44" t="str">
        <f>TABELA!$B5</f>
        <v>Adriano Morato</v>
      </c>
      <c r="AA44" s="66">
        <v>11</v>
      </c>
      <c r="AB44" t="str">
        <f>TABELA!$B5</f>
        <v>Adriano Morato</v>
      </c>
      <c r="AC44" s="66">
        <v>12</v>
      </c>
      <c r="AD44" t="str">
        <f>TABELA!$B5</f>
        <v>Adriano Morato</v>
      </c>
      <c r="AE44" s="66">
        <v>13</v>
      </c>
      <c r="AF44" t="str">
        <f>TABELA!$B5</f>
        <v>Adriano Morato</v>
      </c>
      <c r="AG44" s="66">
        <v>14</v>
      </c>
      <c r="AH44" t="str">
        <f>TABELA!$B5</f>
        <v>Adriano Morato</v>
      </c>
      <c r="AI44" s="66">
        <v>15</v>
      </c>
      <c r="AJ44" t="str">
        <f>TABELA!$B5</f>
        <v>Adriano Morato</v>
      </c>
      <c r="AK44" s="66">
        <v>16</v>
      </c>
      <c r="AL44" t="str">
        <f>TABELA!$B5</f>
        <v>Adriano Morato</v>
      </c>
      <c r="AM44" s="66">
        <v>17</v>
      </c>
      <c r="AN44" t="str">
        <f>TABELA!$B5</f>
        <v>Adriano Morato</v>
      </c>
      <c r="AO44" s="66">
        <v>18</v>
      </c>
      <c r="AP44" t="str">
        <f>TABELA!$B5</f>
        <v>Adriano Morato</v>
      </c>
      <c r="AQ44" s="66">
        <v>19</v>
      </c>
      <c r="AR44" t="str">
        <f>TABELA!$B5</f>
        <v>Adriano Morato</v>
      </c>
      <c r="AS44" s="66">
        <v>20</v>
      </c>
      <c r="AT44" t="str">
        <f>TABELA!$B5</f>
        <v>Adriano Morato</v>
      </c>
      <c r="AU44" s="66">
        <v>21</v>
      </c>
      <c r="AV44" t="str">
        <f>TABELA!$B5</f>
        <v>Adriano Morato</v>
      </c>
      <c r="AW44" s="66">
        <v>22</v>
      </c>
      <c r="AX44" t="str">
        <f>TABELA!$B5</f>
        <v>Adriano Morato</v>
      </c>
      <c r="AY44" s="66">
        <v>23</v>
      </c>
      <c r="AZ44" t="str">
        <f>TABELA!$B5</f>
        <v>Adriano Morato</v>
      </c>
      <c r="BA44" s="66">
        <v>24</v>
      </c>
      <c r="BB44" t="str">
        <f>TABELA!$B5</f>
        <v>Adriano Morato</v>
      </c>
      <c r="BC44" s="66">
        <v>25</v>
      </c>
      <c r="BD44" t="str">
        <f>TABELA!$B5</f>
        <v>Adriano Morato</v>
      </c>
      <c r="BE44" s="66">
        <v>26</v>
      </c>
      <c r="BF44" t="str">
        <f>TABELA!$B5</f>
        <v>Adriano Morato</v>
      </c>
      <c r="BG44" s="66">
        <v>27</v>
      </c>
      <c r="BH44" t="str">
        <f>TABELA!$B5</f>
        <v>Adriano Morato</v>
      </c>
      <c r="BI44" s="66">
        <v>28</v>
      </c>
      <c r="BJ44" t="str">
        <f>TABELA!$B5</f>
        <v>Adriano Morato</v>
      </c>
      <c r="BK44" s="66">
        <v>29</v>
      </c>
      <c r="BL44" t="str">
        <f>TABELA!$B5</f>
        <v>Adriano Morato</v>
      </c>
      <c r="BM44" s="66">
        <v>30</v>
      </c>
      <c r="BN44" t="str">
        <f>TABELA!$B5</f>
        <v>Adriano Morato</v>
      </c>
      <c r="BO44" s="66">
        <v>31</v>
      </c>
      <c r="BP44" t="str">
        <f>TABELA!$B5</f>
        <v>Adriano Morato</v>
      </c>
      <c r="BQ44" s="66">
        <v>32</v>
      </c>
      <c r="BR44" t="str">
        <f>TABELA!$B5</f>
        <v>Adriano Morato</v>
      </c>
      <c r="BS44" s="66">
        <v>33</v>
      </c>
      <c r="BT44" t="str">
        <f>TABELA!$B5</f>
        <v>Adriano Morato</v>
      </c>
      <c r="BU44" s="66">
        <v>34</v>
      </c>
      <c r="BV44" t="str">
        <f>TABELA!$B5</f>
        <v>Adriano Morato</v>
      </c>
      <c r="BW44" s="66">
        <v>35</v>
      </c>
      <c r="BX44" t="str">
        <f>TABELA!$B5</f>
        <v>Adriano Morato</v>
      </c>
      <c r="BY44" s="66">
        <v>36</v>
      </c>
      <c r="BZ44" t="str">
        <f>TABELA!$B5</f>
        <v>Adriano Morato</v>
      </c>
      <c r="CA44" s="66">
        <v>37</v>
      </c>
      <c r="CB44" t="str">
        <f>TABELA!$B5</f>
        <v>Adriano Morato</v>
      </c>
      <c r="CC44" s="66">
        <v>38</v>
      </c>
      <c r="CD44" t="str">
        <f>TABELA!$B5</f>
        <v>Adriano Morato</v>
      </c>
      <c r="CE44" s="66">
        <v>39</v>
      </c>
      <c r="CF44" t="str">
        <f>TABELA!$B5</f>
        <v>Adriano Morato</v>
      </c>
      <c r="CG44" s="66">
        <v>40</v>
      </c>
      <c r="CH44" t="str">
        <f>TABELA!$B5</f>
        <v>Adriano Morato</v>
      </c>
      <c r="CI44" s="66">
        <v>41</v>
      </c>
    </row>
    <row r="45" spans="5:87" ht="30" x14ac:dyDescent="0.25">
      <c r="E45" s="69" t="s">
        <v>1</v>
      </c>
      <c r="F45" s="69" t="s">
        <v>1</v>
      </c>
      <c r="G45" s="68" t="s">
        <v>206</v>
      </c>
      <c r="H45" s="69" t="s">
        <v>1</v>
      </c>
      <c r="I45" s="68" t="s">
        <v>206</v>
      </c>
      <c r="J45" s="69" t="s">
        <v>1</v>
      </c>
      <c r="K45" s="68" t="s">
        <v>206</v>
      </c>
      <c r="L45" s="69" t="s">
        <v>1</v>
      </c>
      <c r="M45" s="68" t="s">
        <v>206</v>
      </c>
      <c r="N45" s="69" t="s">
        <v>1</v>
      </c>
      <c r="O45" s="68" t="s">
        <v>206</v>
      </c>
      <c r="P45" s="69" t="s">
        <v>1</v>
      </c>
      <c r="Q45" s="68" t="s">
        <v>206</v>
      </c>
      <c r="R45" s="69" t="s">
        <v>1</v>
      </c>
      <c r="S45" s="68" t="s">
        <v>206</v>
      </c>
      <c r="T45" s="69" t="s">
        <v>1</v>
      </c>
      <c r="U45" s="68" t="s">
        <v>206</v>
      </c>
      <c r="V45" s="69" t="s">
        <v>1</v>
      </c>
      <c r="W45" s="68" t="s">
        <v>206</v>
      </c>
      <c r="X45" s="69" t="s">
        <v>1</v>
      </c>
      <c r="Y45" s="68" t="s">
        <v>206</v>
      </c>
      <c r="Z45" s="69" t="s">
        <v>1</v>
      </c>
      <c r="AA45" s="68" t="s">
        <v>206</v>
      </c>
      <c r="AB45" s="69" t="s">
        <v>1</v>
      </c>
      <c r="AC45" s="68" t="s">
        <v>206</v>
      </c>
      <c r="AD45" s="69" t="s">
        <v>1</v>
      </c>
      <c r="AE45" s="68" t="s">
        <v>206</v>
      </c>
      <c r="AF45" s="69" t="s">
        <v>1</v>
      </c>
      <c r="AG45" s="68" t="s">
        <v>206</v>
      </c>
      <c r="AH45" s="69" t="s">
        <v>1</v>
      </c>
      <c r="AI45" s="68" t="s">
        <v>206</v>
      </c>
      <c r="AJ45" s="69" t="s">
        <v>1</v>
      </c>
      <c r="AK45" s="68" t="s">
        <v>206</v>
      </c>
      <c r="AL45" s="69" t="s">
        <v>1</v>
      </c>
      <c r="AM45" s="68" t="s">
        <v>206</v>
      </c>
      <c r="AN45" s="69" t="s">
        <v>1</v>
      </c>
      <c r="AO45" s="68" t="s">
        <v>206</v>
      </c>
      <c r="AP45" s="69" t="s">
        <v>1</v>
      </c>
      <c r="AQ45" s="68" t="s">
        <v>206</v>
      </c>
      <c r="AR45" s="69" t="s">
        <v>1</v>
      </c>
      <c r="AS45" s="68" t="s">
        <v>206</v>
      </c>
      <c r="AT45" s="69" t="s">
        <v>1</v>
      </c>
      <c r="AU45" s="68" t="s">
        <v>206</v>
      </c>
      <c r="AV45" s="69" t="s">
        <v>1</v>
      </c>
      <c r="AW45" s="68" t="s">
        <v>206</v>
      </c>
      <c r="AX45" s="69" t="s">
        <v>1</v>
      </c>
      <c r="AY45" s="68" t="s">
        <v>206</v>
      </c>
      <c r="AZ45" s="69" t="s">
        <v>1</v>
      </c>
      <c r="BA45" s="68" t="s">
        <v>206</v>
      </c>
      <c r="BB45" s="69" t="s">
        <v>1</v>
      </c>
      <c r="BC45" s="68" t="s">
        <v>206</v>
      </c>
      <c r="BD45" s="69" t="s">
        <v>1</v>
      </c>
      <c r="BE45" s="68" t="s">
        <v>206</v>
      </c>
      <c r="BF45" s="69" t="s">
        <v>1</v>
      </c>
      <c r="BG45" s="68" t="s">
        <v>206</v>
      </c>
      <c r="BH45" s="69" t="s">
        <v>1</v>
      </c>
      <c r="BI45" s="68" t="s">
        <v>206</v>
      </c>
      <c r="BJ45" s="69" t="s">
        <v>1</v>
      </c>
      <c r="BK45" s="68" t="s">
        <v>206</v>
      </c>
      <c r="BL45" s="69" t="s">
        <v>1</v>
      </c>
      <c r="BM45" s="68" t="s">
        <v>206</v>
      </c>
      <c r="BN45" s="69" t="s">
        <v>1</v>
      </c>
      <c r="BO45" s="68" t="s">
        <v>206</v>
      </c>
      <c r="BP45" s="69" t="s">
        <v>1</v>
      </c>
      <c r="BQ45" s="68" t="s">
        <v>206</v>
      </c>
      <c r="BR45" s="69" t="s">
        <v>1</v>
      </c>
      <c r="BS45" s="68" t="s">
        <v>206</v>
      </c>
      <c r="BT45" s="69" t="s">
        <v>1</v>
      </c>
      <c r="BU45" s="68" t="s">
        <v>206</v>
      </c>
      <c r="BV45" s="69" t="s">
        <v>1</v>
      </c>
      <c r="BW45" s="68" t="s">
        <v>206</v>
      </c>
      <c r="BX45" s="69" t="s">
        <v>1</v>
      </c>
      <c r="BY45" s="68" t="s">
        <v>206</v>
      </c>
      <c r="BZ45" s="69" t="s">
        <v>1</v>
      </c>
      <c r="CA45" s="68" t="s">
        <v>206</v>
      </c>
      <c r="CB45" s="69" t="s">
        <v>1</v>
      </c>
      <c r="CC45" s="68" t="s">
        <v>206</v>
      </c>
      <c r="CD45" s="69" t="s">
        <v>1</v>
      </c>
      <c r="CE45" s="68" t="s">
        <v>206</v>
      </c>
      <c r="CF45" s="69" t="s">
        <v>1</v>
      </c>
      <c r="CG45" s="68" t="s">
        <v>206</v>
      </c>
      <c r="CH45" s="69" t="s">
        <v>1</v>
      </c>
      <c r="CI45" s="68" t="s">
        <v>206</v>
      </c>
    </row>
    <row r="46" spans="5:87" x14ac:dyDescent="0.25">
      <c r="E46" s="67" t="str">
        <f>TABELA!$B6</f>
        <v>Alberto Branco</v>
      </c>
      <c r="F46" s="67" t="str">
        <f>TABELA!$B6</f>
        <v>Alberto Branco</v>
      </c>
      <c r="G46" s="66">
        <v>1</v>
      </c>
      <c r="H46" s="67" t="str">
        <f>TABELA!$B6</f>
        <v>Alberto Branco</v>
      </c>
      <c r="I46" s="66">
        <v>2</v>
      </c>
      <c r="J46" s="67" t="str">
        <f>TABELA!$B6</f>
        <v>Alberto Branco</v>
      </c>
      <c r="K46" s="66">
        <v>3</v>
      </c>
      <c r="L46" s="67" t="str">
        <f>TABELA!$B6</f>
        <v>Alberto Branco</v>
      </c>
      <c r="M46" s="66">
        <v>4</v>
      </c>
      <c r="N46" s="67" t="str">
        <f>TABELA!$B6</f>
        <v>Alberto Branco</v>
      </c>
      <c r="O46" s="66">
        <v>5</v>
      </c>
      <c r="P46" s="67" t="str">
        <f>TABELA!$B6</f>
        <v>Alberto Branco</v>
      </c>
      <c r="Q46" s="66">
        <v>6</v>
      </c>
      <c r="R46" s="67" t="str">
        <f>TABELA!$B6</f>
        <v>Alberto Branco</v>
      </c>
      <c r="S46" s="66">
        <v>7</v>
      </c>
      <c r="T46" s="67" t="str">
        <f>TABELA!$B6</f>
        <v>Alberto Branco</v>
      </c>
      <c r="U46" s="66">
        <v>8</v>
      </c>
      <c r="V46" s="67" t="str">
        <f>TABELA!$B6</f>
        <v>Alberto Branco</v>
      </c>
      <c r="W46" s="66">
        <v>9</v>
      </c>
      <c r="X46" s="67" t="str">
        <f>TABELA!$B6</f>
        <v>Alberto Branco</v>
      </c>
      <c r="Y46" s="66">
        <v>10</v>
      </c>
      <c r="Z46" s="67" t="str">
        <f>TABELA!$B6</f>
        <v>Alberto Branco</v>
      </c>
      <c r="AA46" s="66">
        <v>11</v>
      </c>
      <c r="AB46" s="67" t="str">
        <f>TABELA!$B6</f>
        <v>Alberto Branco</v>
      </c>
      <c r="AC46" s="66">
        <v>12</v>
      </c>
      <c r="AD46" s="67" t="str">
        <f>TABELA!$B6</f>
        <v>Alberto Branco</v>
      </c>
      <c r="AE46" s="66">
        <v>13</v>
      </c>
      <c r="AF46" s="67" t="str">
        <f>TABELA!$B6</f>
        <v>Alberto Branco</v>
      </c>
      <c r="AG46" s="66">
        <v>14</v>
      </c>
      <c r="AH46" s="67" t="str">
        <f>TABELA!$B6</f>
        <v>Alberto Branco</v>
      </c>
      <c r="AI46" s="66">
        <v>15</v>
      </c>
      <c r="AJ46" s="67" t="str">
        <f>TABELA!$B6</f>
        <v>Alberto Branco</v>
      </c>
      <c r="AK46" s="66">
        <v>16</v>
      </c>
      <c r="AL46" s="67" t="str">
        <f>TABELA!$B6</f>
        <v>Alberto Branco</v>
      </c>
      <c r="AM46" s="66">
        <v>17</v>
      </c>
      <c r="AN46" s="67" t="str">
        <f>TABELA!$B6</f>
        <v>Alberto Branco</v>
      </c>
      <c r="AO46" s="66">
        <v>18</v>
      </c>
      <c r="AP46" s="67" t="str">
        <f>TABELA!$B6</f>
        <v>Alberto Branco</v>
      </c>
      <c r="AQ46" s="66">
        <v>19</v>
      </c>
      <c r="AR46" s="67" t="str">
        <f>TABELA!$B6</f>
        <v>Alberto Branco</v>
      </c>
      <c r="AS46" s="66">
        <v>20</v>
      </c>
      <c r="AT46" s="67" t="str">
        <f>TABELA!$B6</f>
        <v>Alberto Branco</v>
      </c>
      <c r="AU46" s="66">
        <v>21</v>
      </c>
      <c r="AV46" s="67" t="str">
        <f>TABELA!$B6</f>
        <v>Alberto Branco</v>
      </c>
      <c r="AW46" s="66">
        <v>22</v>
      </c>
      <c r="AX46" s="67" t="str">
        <f>TABELA!$B6</f>
        <v>Alberto Branco</v>
      </c>
      <c r="AY46" s="66">
        <v>23</v>
      </c>
      <c r="AZ46" s="67" t="str">
        <f>TABELA!$B6</f>
        <v>Alberto Branco</v>
      </c>
      <c r="BA46" s="66">
        <v>24</v>
      </c>
      <c r="BB46" s="67" t="str">
        <f>TABELA!$B6</f>
        <v>Alberto Branco</v>
      </c>
      <c r="BC46" s="66">
        <v>25</v>
      </c>
      <c r="BD46" s="67" t="str">
        <f>TABELA!$B6</f>
        <v>Alberto Branco</v>
      </c>
      <c r="BE46" s="66">
        <v>26</v>
      </c>
      <c r="BF46" s="67" t="str">
        <f>TABELA!$B6</f>
        <v>Alberto Branco</v>
      </c>
      <c r="BG46" s="66">
        <v>27</v>
      </c>
      <c r="BH46" s="67" t="str">
        <f>TABELA!$B6</f>
        <v>Alberto Branco</v>
      </c>
      <c r="BI46" s="66">
        <v>28</v>
      </c>
      <c r="BJ46" s="67" t="str">
        <f>TABELA!$B6</f>
        <v>Alberto Branco</v>
      </c>
      <c r="BK46" s="66">
        <v>29</v>
      </c>
      <c r="BL46" s="67" t="str">
        <f>TABELA!$B6</f>
        <v>Alberto Branco</v>
      </c>
      <c r="BM46" s="66">
        <v>30</v>
      </c>
      <c r="BN46" s="67" t="str">
        <f>TABELA!$B6</f>
        <v>Alberto Branco</v>
      </c>
      <c r="BO46" s="66">
        <v>31</v>
      </c>
      <c r="BP46" s="67" t="str">
        <f>TABELA!$B6</f>
        <v>Alberto Branco</v>
      </c>
      <c r="BQ46" s="66">
        <v>32</v>
      </c>
      <c r="BR46" s="67" t="str">
        <f>TABELA!$B6</f>
        <v>Alberto Branco</v>
      </c>
      <c r="BS46" s="66">
        <v>33</v>
      </c>
      <c r="BT46" s="67" t="str">
        <f>TABELA!$B6</f>
        <v>Alberto Branco</v>
      </c>
      <c r="BU46" s="66">
        <v>34</v>
      </c>
      <c r="BV46" s="67" t="str">
        <f>TABELA!$B6</f>
        <v>Alberto Branco</v>
      </c>
      <c r="BW46" s="66">
        <v>35</v>
      </c>
      <c r="BX46" s="67" t="str">
        <f>TABELA!$B6</f>
        <v>Alberto Branco</v>
      </c>
      <c r="BY46" s="66">
        <v>36</v>
      </c>
      <c r="BZ46" s="67" t="str">
        <f>TABELA!$B6</f>
        <v>Alberto Branco</v>
      </c>
      <c r="CA46" s="66">
        <v>37</v>
      </c>
      <c r="CB46" s="67" t="str">
        <f>TABELA!$B6</f>
        <v>Alberto Branco</v>
      </c>
      <c r="CC46" s="66">
        <v>38</v>
      </c>
      <c r="CD46" s="67" t="str">
        <f>TABELA!$B6</f>
        <v>Alberto Branco</v>
      </c>
      <c r="CE46" s="66">
        <v>39</v>
      </c>
      <c r="CF46" s="67" t="str">
        <f>TABELA!$B6</f>
        <v>Alberto Branco</v>
      </c>
      <c r="CG46" s="66">
        <v>40</v>
      </c>
      <c r="CH46" s="67" t="str">
        <f>TABELA!$B6</f>
        <v>Alberto Branco</v>
      </c>
      <c r="CI46" s="66">
        <v>41</v>
      </c>
    </row>
    <row r="47" spans="5:87" ht="30" x14ac:dyDescent="0.25">
      <c r="E47" s="69" t="s">
        <v>1</v>
      </c>
      <c r="F47" s="69" t="s">
        <v>1</v>
      </c>
      <c r="G47" s="68" t="s">
        <v>206</v>
      </c>
      <c r="H47" s="69" t="s">
        <v>1</v>
      </c>
      <c r="I47" s="68" t="s">
        <v>206</v>
      </c>
      <c r="J47" s="69" t="s">
        <v>1</v>
      </c>
      <c r="K47" s="68" t="s">
        <v>206</v>
      </c>
      <c r="L47" s="69" t="s">
        <v>1</v>
      </c>
      <c r="M47" s="68" t="s">
        <v>206</v>
      </c>
      <c r="N47" s="69" t="s">
        <v>1</v>
      </c>
      <c r="O47" s="68" t="s">
        <v>206</v>
      </c>
      <c r="P47" s="69" t="s">
        <v>1</v>
      </c>
      <c r="Q47" s="68" t="s">
        <v>206</v>
      </c>
      <c r="R47" s="69" t="s">
        <v>1</v>
      </c>
      <c r="S47" s="68" t="s">
        <v>206</v>
      </c>
      <c r="T47" s="69" t="s">
        <v>1</v>
      </c>
      <c r="U47" s="68" t="s">
        <v>206</v>
      </c>
      <c r="V47" s="69" t="s">
        <v>1</v>
      </c>
      <c r="W47" s="68" t="s">
        <v>206</v>
      </c>
      <c r="X47" s="69" t="s">
        <v>1</v>
      </c>
      <c r="Y47" s="68" t="s">
        <v>206</v>
      </c>
      <c r="Z47" s="69" t="s">
        <v>1</v>
      </c>
      <c r="AA47" s="68" t="s">
        <v>206</v>
      </c>
      <c r="AB47" s="69" t="s">
        <v>1</v>
      </c>
      <c r="AC47" s="68" t="s">
        <v>206</v>
      </c>
      <c r="AD47" s="69" t="s">
        <v>1</v>
      </c>
      <c r="AE47" s="68" t="s">
        <v>206</v>
      </c>
      <c r="AF47" s="69" t="s">
        <v>1</v>
      </c>
      <c r="AG47" s="68" t="s">
        <v>206</v>
      </c>
      <c r="AH47" s="69" t="s">
        <v>1</v>
      </c>
      <c r="AI47" s="68" t="s">
        <v>206</v>
      </c>
      <c r="AJ47" s="69" t="s">
        <v>1</v>
      </c>
      <c r="AK47" s="68" t="s">
        <v>206</v>
      </c>
      <c r="AL47" s="69" t="s">
        <v>1</v>
      </c>
      <c r="AM47" s="68" t="s">
        <v>206</v>
      </c>
      <c r="AN47" s="69" t="s">
        <v>1</v>
      </c>
      <c r="AO47" s="68" t="s">
        <v>206</v>
      </c>
      <c r="AP47" s="69" t="s">
        <v>1</v>
      </c>
      <c r="AQ47" s="68" t="s">
        <v>206</v>
      </c>
      <c r="AR47" s="69" t="s">
        <v>1</v>
      </c>
      <c r="AS47" s="68" t="s">
        <v>206</v>
      </c>
      <c r="AT47" s="69" t="s">
        <v>1</v>
      </c>
      <c r="AU47" s="68" t="s">
        <v>206</v>
      </c>
      <c r="AV47" s="69" t="s">
        <v>1</v>
      </c>
      <c r="AW47" s="68" t="s">
        <v>206</v>
      </c>
      <c r="AX47" s="69" t="s">
        <v>1</v>
      </c>
      <c r="AY47" s="68" t="s">
        <v>206</v>
      </c>
      <c r="AZ47" s="69" t="s">
        <v>1</v>
      </c>
      <c r="BA47" s="68" t="s">
        <v>206</v>
      </c>
      <c r="BB47" s="69" t="s">
        <v>1</v>
      </c>
      <c r="BC47" s="68" t="s">
        <v>206</v>
      </c>
      <c r="BD47" s="69" t="s">
        <v>1</v>
      </c>
      <c r="BE47" s="68" t="s">
        <v>206</v>
      </c>
      <c r="BF47" s="69" t="s">
        <v>1</v>
      </c>
      <c r="BG47" s="68" t="s">
        <v>206</v>
      </c>
      <c r="BH47" s="69" t="s">
        <v>1</v>
      </c>
      <c r="BI47" s="68" t="s">
        <v>206</v>
      </c>
      <c r="BJ47" s="69" t="s">
        <v>1</v>
      </c>
      <c r="BK47" s="68" t="s">
        <v>206</v>
      </c>
      <c r="BL47" s="69" t="s">
        <v>1</v>
      </c>
      <c r="BM47" s="68" t="s">
        <v>206</v>
      </c>
      <c r="BN47" s="69" t="s">
        <v>1</v>
      </c>
      <c r="BO47" s="68" t="s">
        <v>206</v>
      </c>
      <c r="BP47" s="69" t="s">
        <v>1</v>
      </c>
      <c r="BQ47" s="68" t="s">
        <v>206</v>
      </c>
      <c r="BR47" s="69" t="s">
        <v>1</v>
      </c>
      <c r="BS47" s="68" t="s">
        <v>206</v>
      </c>
      <c r="BT47" s="69" t="s">
        <v>1</v>
      </c>
      <c r="BU47" s="68" t="s">
        <v>206</v>
      </c>
      <c r="BV47" s="69" t="s">
        <v>1</v>
      </c>
      <c r="BW47" s="68" t="s">
        <v>206</v>
      </c>
      <c r="BX47" s="69" t="s">
        <v>1</v>
      </c>
      <c r="BY47" s="68" t="s">
        <v>206</v>
      </c>
      <c r="BZ47" s="69" t="s">
        <v>1</v>
      </c>
      <c r="CA47" s="68" t="s">
        <v>206</v>
      </c>
      <c r="CB47" s="69" t="s">
        <v>1</v>
      </c>
      <c r="CC47" s="68" t="s">
        <v>206</v>
      </c>
      <c r="CD47" s="69" t="s">
        <v>1</v>
      </c>
      <c r="CE47" s="68" t="s">
        <v>206</v>
      </c>
      <c r="CF47" s="69" t="s">
        <v>1</v>
      </c>
      <c r="CG47" s="68" t="s">
        <v>206</v>
      </c>
      <c r="CH47" s="69" t="s">
        <v>1</v>
      </c>
      <c r="CI47" s="68" t="s">
        <v>206</v>
      </c>
    </row>
    <row r="48" spans="5:87" x14ac:dyDescent="0.25">
      <c r="E48" s="67" t="str">
        <f>TABELA!$B7</f>
        <v>Aldo Silvestre</v>
      </c>
      <c r="F48" s="67" t="str">
        <f>TABELA!$B7</f>
        <v>Aldo Silvestre</v>
      </c>
      <c r="G48" s="66">
        <v>1</v>
      </c>
      <c r="H48" s="67" t="str">
        <f>TABELA!$B7</f>
        <v>Aldo Silvestre</v>
      </c>
      <c r="I48" s="66">
        <v>2</v>
      </c>
      <c r="J48" s="67" t="str">
        <f>TABELA!$B7</f>
        <v>Aldo Silvestre</v>
      </c>
      <c r="K48" s="66">
        <v>3</v>
      </c>
      <c r="L48" s="67" t="str">
        <f>TABELA!$B7</f>
        <v>Aldo Silvestre</v>
      </c>
      <c r="M48" s="66">
        <v>4</v>
      </c>
      <c r="N48" s="67" t="str">
        <f>TABELA!$B7</f>
        <v>Aldo Silvestre</v>
      </c>
      <c r="O48" s="66">
        <v>5</v>
      </c>
      <c r="P48" s="67" t="str">
        <f>TABELA!$B7</f>
        <v>Aldo Silvestre</v>
      </c>
      <c r="Q48" s="66">
        <v>6</v>
      </c>
      <c r="R48" s="67" t="str">
        <f>TABELA!$B7</f>
        <v>Aldo Silvestre</v>
      </c>
      <c r="S48" s="66">
        <v>7</v>
      </c>
      <c r="T48" s="67" t="str">
        <f>TABELA!$B7</f>
        <v>Aldo Silvestre</v>
      </c>
      <c r="U48" s="66">
        <v>8</v>
      </c>
      <c r="V48" s="67" t="str">
        <f>TABELA!$B7</f>
        <v>Aldo Silvestre</v>
      </c>
      <c r="W48" s="66">
        <v>9</v>
      </c>
      <c r="X48" s="67" t="str">
        <f>TABELA!$B7</f>
        <v>Aldo Silvestre</v>
      </c>
      <c r="Y48" s="66">
        <v>10</v>
      </c>
      <c r="Z48" s="67" t="str">
        <f>TABELA!$B7</f>
        <v>Aldo Silvestre</v>
      </c>
      <c r="AA48" s="66">
        <v>11</v>
      </c>
      <c r="AB48" s="67" t="str">
        <f>TABELA!$B7</f>
        <v>Aldo Silvestre</v>
      </c>
      <c r="AC48" s="66">
        <v>12</v>
      </c>
      <c r="AD48" s="67" t="str">
        <f>TABELA!$B7</f>
        <v>Aldo Silvestre</v>
      </c>
      <c r="AE48" s="66">
        <v>13</v>
      </c>
      <c r="AF48" s="67" t="str">
        <f>TABELA!$B7</f>
        <v>Aldo Silvestre</v>
      </c>
      <c r="AG48" s="66">
        <v>14</v>
      </c>
      <c r="AH48" s="67" t="str">
        <f>TABELA!$B7</f>
        <v>Aldo Silvestre</v>
      </c>
      <c r="AI48" s="66">
        <v>15</v>
      </c>
      <c r="AJ48" s="67" t="str">
        <f>TABELA!$B7</f>
        <v>Aldo Silvestre</v>
      </c>
      <c r="AK48" s="66">
        <v>16</v>
      </c>
      <c r="AL48" s="67" t="str">
        <f>TABELA!$B7</f>
        <v>Aldo Silvestre</v>
      </c>
      <c r="AM48" s="66">
        <v>17</v>
      </c>
      <c r="AN48" s="67" t="str">
        <f>TABELA!$B7</f>
        <v>Aldo Silvestre</v>
      </c>
      <c r="AO48" s="66">
        <v>18</v>
      </c>
      <c r="AP48" s="67" t="str">
        <f>TABELA!$B7</f>
        <v>Aldo Silvestre</v>
      </c>
      <c r="AQ48" s="66">
        <v>19</v>
      </c>
      <c r="AR48" s="67" t="str">
        <f>TABELA!$B7</f>
        <v>Aldo Silvestre</v>
      </c>
      <c r="AS48" s="66">
        <v>20</v>
      </c>
      <c r="AT48" s="67" t="str">
        <f>TABELA!$B7</f>
        <v>Aldo Silvestre</v>
      </c>
      <c r="AU48" s="66">
        <v>21</v>
      </c>
      <c r="AV48" s="67" t="str">
        <f>TABELA!$B7</f>
        <v>Aldo Silvestre</v>
      </c>
      <c r="AW48" s="66">
        <v>22</v>
      </c>
      <c r="AX48" s="67" t="str">
        <f>TABELA!$B7</f>
        <v>Aldo Silvestre</v>
      </c>
      <c r="AY48" s="66">
        <v>23</v>
      </c>
      <c r="AZ48" s="67" t="str">
        <f>TABELA!$B7</f>
        <v>Aldo Silvestre</v>
      </c>
      <c r="BA48" s="66">
        <v>24</v>
      </c>
      <c r="BB48" s="67" t="str">
        <f>TABELA!$B7</f>
        <v>Aldo Silvestre</v>
      </c>
      <c r="BC48" s="66">
        <v>25</v>
      </c>
      <c r="BD48" s="67" t="str">
        <f>TABELA!$B7</f>
        <v>Aldo Silvestre</v>
      </c>
      <c r="BE48" s="66">
        <v>26</v>
      </c>
      <c r="BF48" s="67" t="str">
        <f>TABELA!$B7</f>
        <v>Aldo Silvestre</v>
      </c>
      <c r="BG48" s="66">
        <v>27</v>
      </c>
      <c r="BH48" s="67" t="str">
        <f>TABELA!$B7</f>
        <v>Aldo Silvestre</v>
      </c>
      <c r="BI48" s="66">
        <v>28</v>
      </c>
      <c r="BJ48" s="67" t="str">
        <f>TABELA!$B7</f>
        <v>Aldo Silvestre</v>
      </c>
      <c r="BK48" s="66">
        <v>29</v>
      </c>
      <c r="BL48" s="67" t="str">
        <f>TABELA!$B7</f>
        <v>Aldo Silvestre</v>
      </c>
      <c r="BM48" s="66">
        <v>30</v>
      </c>
      <c r="BN48" s="67" t="str">
        <f>TABELA!$B7</f>
        <v>Aldo Silvestre</v>
      </c>
      <c r="BO48" s="66">
        <v>31</v>
      </c>
      <c r="BP48" s="67" t="str">
        <f>TABELA!$B7</f>
        <v>Aldo Silvestre</v>
      </c>
      <c r="BQ48" s="66">
        <v>32</v>
      </c>
      <c r="BR48" s="67" t="str">
        <f>TABELA!$B7</f>
        <v>Aldo Silvestre</v>
      </c>
      <c r="BS48" s="66">
        <v>33</v>
      </c>
      <c r="BT48" s="67" t="str">
        <f>TABELA!$B7</f>
        <v>Aldo Silvestre</v>
      </c>
      <c r="BU48" s="66">
        <v>34</v>
      </c>
      <c r="BV48" s="67" t="str">
        <f>TABELA!$B7</f>
        <v>Aldo Silvestre</v>
      </c>
      <c r="BW48" s="66">
        <v>35</v>
      </c>
      <c r="BX48" s="67" t="str">
        <f>TABELA!$B7</f>
        <v>Aldo Silvestre</v>
      </c>
      <c r="BY48" s="66">
        <v>36</v>
      </c>
      <c r="BZ48" s="67" t="str">
        <f>TABELA!$B7</f>
        <v>Aldo Silvestre</v>
      </c>
      <c r="CA48" s="66">
        <v>37</v>
      </c>
      <c r="CB48" s="67" t="str">
        <f>TABELA!$B7</f>
        <v>Aldo Silvestre</v>
      </c>
      <c r="CC48" s="66">
        <v>38</v>
      </c>
      <c r="CD48" s="67" t="str">
        <f>TABELA!$B7</f>
        <v>Aldo Silvestre</v>
      </c>
      <c r="CE48" s="66">
        <v>39</v>
      </c>
      <c r="CF48" s="67" t="str">
        <f>TABELA!$B7</f>
        <v>Aldo Silvestre</v>
      </c>
      <c r="CG48" s="66">
        <v>40</v>
      </c>
      <c r="CH48" s="67" t="str">
        <f>TABELA!$B7</f>
        <v>Aldo Silvestre</v>
      </c>
      <c r="CI48" s="66">
        <v>41</v>
      </c>
    </row>
    <row r="49" spans="5:87" ht="30" x14ac:dyDescent="0.25">
      <c r="E49" s="69" t="s">
        <v>1</v>
      </c>
      <c r="F49" s="69" t="s">
        <v>1</v>
      </c>
      <c r="G49" s="68" t="s">
        <v>206</v>
      </c>
      <c r="H49" s="69" t="s">
        <v>1</v>
      </c>
      <c r="I49" s="68" t="s">
        <v>206</v>
      </c>
      <c r="J49" s="69" t="s">
        <v>1</v>
      </c>
      <c r="K49" s="68" t="s">
        <v>206</v>
      </c>
      <c r="L49" s="69" t="s">
        <v>1</v>
      </c>
      <c r="M49" s="68" t="s">
        <v>206</v>
      </c>
      <c r="N49" s="69" t="s">
        <v>1</v>
      </c>
      <c r="O49" s="68" t="s">
        <v>206</v>
      </c>
      <c r="P49" s="69" t="s">
        <v>1</v>
      </c>
      <c r="Q49" s="68" t="s">
        <v>206</v>
      </c>
      <c r="R49" s="69" t="s">
        <v>1</v>
      </c>
      <c r="S49" s="68" t="s">
        <v>206</v>
      </c>
      <c r="T49" s="69" t="s">
        <v>1</v>
      </c>
      <c r="U49" s="68" t="s">
        <v>206</v>
      </c>
      <c r="V49" s="69" t="s">
        <v>1</v>
      </c>
      <c r="W49" s="68" t="s">
        <v>206</v>
      </c>
      <c r="X49" s="69" t="s">
        <v>1</v>
      </c>
      <c r="Y49" s="68" t="s">
        <v>206</v>
      </c>
      <c r="Z49" s="69" t="s">
        <v>1</v>
      </c>
      <c r="AA49" s="68" t="s">
        <v>206</v>
      </c>
      <c r="AB49" s="69" t="s">
        <v>1</v>
      </c>
      <c r="AC49" s="68" t="s">
        <v>206</v>
      </c>
      <c r="AD49" s="69" t="s">
        <v>1</v>
      </c>
      <c r="AE49" s="68" t="s">
        <v>206</v>
      </c>
      <c r="AF49" s="69" t="s">
        <v>1</v>
      </c>
      <c r="AG49" s="68" t="s">
        <v>206</v>
      </c>
      <c r="AH49" s="69" t="s">
        <v>1</v>
      </c>
      <c r="AI49" s="68" t="s">
        <v>206</v>
      </c>
      <c r="AJ49" s="69" t="s">
        <v>1</v>
      </c>
      <c r="AK49" s="68" t="s">
        <v>206</v>
      </c>
      <c r="AL49" s="69" t="s">
        <v>1</v>
      </c>
      <c r="AM49" s="68" t="s">
        <v>206</v>
      </c>
      <c r="AN49" s="69" t="s">
        <v>1</v>
      </c>
      <c r="AO49" s="68" t="s">
        <v>206</v>
      </c>
      <c r="AP49" s="69" t="s">
        <v>1</v>
      </c>
      <c r="AQ49" s="68" t="s">
        <v>206</v>
      </c>
      <c r="AR49" s="69" t="s">
        <v>1</v>
      </c>
      <c r="AS49" s="68" t="s">
        <v>206</v>
      </c>
      <c r="AT49" s="69" t="s">
        <v>1</v>
      </c>
      <c r="AU49" s="68" t="s">
        <v>206</v>
      </c>
      <c r="AV49" s="69" t="s">
        <v>1</v>
      </c>
      <c r="AW49" s="68" t="s">
        <v>206</v>
      </c>
      <c r="AX49" s="69" t="s">
        <v>1</v>
      </c>
      <c r="AY49" s="68" t="s">
        <v>206</v>
      </c>
      <c r="AZ49" s="69" t="s">
        <v>1</v>
      </c>
      <c r="BA49" s="68" t="s">
        <v>206</v>
      </c>
      <c r="BB49" s="69" t="s">
        <v>1</v>
      </c>
      <c r="BC49" s="68" t="s">
        <v>206</v>
      </c>
      <c r="BD49" s="69" t="s">
        <v>1</v>
      </c>
      <c r="BE49" s="68" t="s">
        <v>206</v>
      </c>
      <c r="BF49" s="69" t="s">
        <v>1</v>
      </c>
      <c r="BG49" s="68" t="s">
        <v>206</v>
      </c>
      <c r="BH49" s="69" t="s">
        <v>1</v>
      </c>
      <c r="BI49" s="68" t="s">
        <v>206</v>
      </c>
      <c r="BJ49" s="69" t="s">
        <v>1</v>
      </c>
      <c r="BK49" s="68" t="s">
        <v>206</v>
      </c>
      <c r="BL49" s="69" t="s">
        <v>1</v>
      </c>
      <c r="BM49" s="68" t="s">
        <v>206</v>
      </c>
      <c r="BN49" s="69" t="s">
        <v>1</v>
      </c>
      <c r="BO49" s="68" t="s">
        <v>206</v>
      </c>
      <c r="BP49" s="69" t="s">
        <v>1</v>
      </c>
      <c r="BQ49" s="68" t="s">
        <v>206</v>
      </c>
      <c r="BR49" s="69" t="s">
        <v>1</v>
      </c>
      <c r="BS49" s="68" t="s">
        <v>206</v>
      </c>
      <c r="BT49" s="69" t="s">
        <v>1</v>
      </c>
      <c r="BU49" s="68" t="s">
        <v>206</v>
      </c>
      <c r="BV49" s="69" t="s">
        <v>1</v>
      </c>
      <c r="BW49" s="68" t="s">
        <v>206</v>
      </c>
      <c r="BX49" s="69" t="s">
        <v>1</v>
      </c>
      <c r="BY49" s="68" t="s">
        <v>206</v>
      </c>
      <c r="BZ49" s="69" t="s">
        <v>1</v>
      </c>
      <c r="CA49" s="68" t="s">
        <v>206</v>
      </c>
      <c r="CB49" s="69" t="s">
        <v>1</v>
      </c>
      <c r="CC49" s="68" t="s">
        <v>206</v>
      </c>
      <c r="CD49" s="69" t="s">
        <v>1</v>
      </c>
      <c r="CE49" s="68" t="s">
        <v>206</v>
      </c>
      <c r="CF49" s="69" t="s">
        <v>1</v>
      </c>
      <c r="CG49" s="68" t="s">
        <v>206</v>
      </c>
      <c r="CH49" s="69" t="s">
        <v>1</v>
      </c>
      <c r="CI49" s="68" t="s">
        <v>206</v>
      </c>
    </row>
    <row r="50" spans="5:87" x14ac:dyDescent="0.25">
      <c r="E50" s="67" t="str">
        <f>TABELA!$B8</f>
        <v>Alexandre Melillo</v>
      </c>
      <c r="F50" s="67" t="str">
        <f>TABELA!$B8</f>
        <v>Alexandre Melillo</v>
      </c>
      <c r="G50" s="66">
        <v>1</v>
      </c>
      <c r="H50" s="67" t="str">
        <f>TABELA!$B8</f>
        <v>Alexandre Melillo</v>
      </c>
      <c r="I50" s="66">
        <v>2</v>
      </c>
      <c r="J50" s="67" t="str">
        <f>TABELA!$B8</f>
        <v>Alexandre Melillo</v>
      </c>
      <c r="K50" s="66">
        <v>3</v>
      </c>
      <c r="L50" s="67" t="str">
        <f>TABELA!$B8</f>
        <v>Alexandre Melillo</v>
      </c>
      <c r="M50" s="66">
        <v>4</v>
      </c>
      <c r="N50" s="67" t="str">
        <f>TABELA!$B8</f>
        <v>Alexandre Melillo</v>
      </c>
      <c r="O50" s="66">
        <v>5</v>
      </c>
      <c r="P50" s="67" t="str">
        <f>TABELA!$B8</f>
        <v>Alexandre Melillo</v>
      </c>
      <c r="Q50" s="66">
        <v>6</v>
      </c>
      <c r="R50" s="67" t="str">
        <f>TABELA!$B8</f>
        <v>Alexandre Melillo</v>
      </c>
      <c r="S50" s="66">
        <v>7</v>
      </c>
      <c r="T50" s="67" t="str">
        <f>TABELA!$B8</f>
        <v>Alexandre Melillo</v>
      </c>
      <c r="U50" s="66">
        <v>8</v>
      </c>
      <c r="V50" s="67" t="str">
        <f>TABELA!$B8</f>
        <v>Alexandre Melillo</v>
      </c>
      <c r="W50" s="66">
        <v>9</v>
      </c>
      <c r="X50" s="67" t="str">
        <f>TABELA!$B8</f>
        <v>Alexandre Melillo</v>
      </c>
      <c r="Y50" s="66">
        <v>10</v>
      </c>
      <c r="Z50" s="67" t="str">
        <f>TABELA!$B8</f>
        <v>Alexandre Melillo</v>
      </c>
      <c r="AA50" s="66">
        <v>11</v>
      </c>
      <c r="AB50" s="67" t="str">
        <f>TABELA!$B8</f>
        <v>Alexandre Melillo</v>
      </c>
      <c r="AC50" s="66">
        <v>12</v>
      </c>
      <c r="AD50" s="67" t="str">
        <f>TABELA!$B8</f>
        <v>Alexandre Melillo</v>
      </c>
      <c r="AE50" s="66">
        <v>13</v>
      </c>
      <c r="AF50" s="67" t="str">
        <f>TABELA!$B8</f>
        <v>Alexandre Melillo</v>
      </c>
      <c r="AG50" s="66">
        <v>14</v>
      </c>
      <c r="AH50" s="67" t="str">
        <f>TABELA!$B8</f>
        <v>Alexandre Melillo</v>
      </c>
      <c r="AI50" s="66">
        <v>15</v>
      </c>
      <c r="AJ50" s="67" t="str">
        <f>TABELA!$B8</f>
        <v>Alexandre Melillo</v>
      </c>
      <c r="AK50" s="66">
        <v>16</v>
      </c>
      <c r="AL50" s="67" t="str">
        <f>TABELA!$B8</f>
        <v>Alexandre Melillo</v>
      </c>
      <c r="AM50" s="66">
        <v>17</v>
      </c>
      <c r="AN50" s="67" t="str">
        <f>TABELA!$B8</f>
        <v>Alexandre Melillo</v>
      </c>
      <c r="AO50" s="66">
        <v>18</v>
      </c>
      <c r="AP50" s="67" t="str">
        <f>TABELA!$B8</f>
        <v>Alexandre Melillo</v>
      </c>
      <c r="AQ50" s="66">
        <v>19</v>
      </c>
      <c r="AR50" s="67" t="str">
        <f>TABELA!$B8</f>
        <v>Alexandre Melillo</v>
      </c>
      <c r="AS50" s="66">
        <v>20</v>
      </c>
      <c r="AT50" s="67" t="str">
        <f>TABELA!$B8</f>
        <v>Alexandre Melillo</v>
      </c>
      <c r="AU50" s="66">
        <v>21</v>
      </c>
      <c r="AV50" s="67" t="str">
        <f>TABELA!$B8</f>
        <v>Alexandre Melillo</v>
      </c>
      <c r="AW50" s="66">
        <v>22</v>
      </c>
      <c r="AX50" s="67" t="str">
        <f>TABELA!$B8</f>
        <v>Alexandre Melillo</v>
      </c>
      <c r="AY50" s="66">
        <v>23</v>
      </c>
      <c r="AZ50" s="67" t="str">
        <f>TABELA!$B8</f>
        <v>Alexandre Melillo</v>
      </c>
      <c r="BA50" s="66">
        <v>24</v>
      </c>
      <c r="BB50" s="67" t="str">
        <f>TABELA!$B8</f>
        <v>Alexandre Melillo</v>
      </c>
      <c r="BC50" s="66">
        <v>25</v>
      </c>
      <c r="BD50" s="67" t="str">
        <f>TABELA!$B8</f>
        <v>Alexandre Melillo</v>
      </c>
      <c r="BE50" s="66">
        <v>26</v>
      </c>
      <c r="BF50" s="67" t="str">
        <f>TABELA!$B8</f>
        <v>Alexandre Melillo</v>
      </c>
      <c r="BG50" s="66">
        <v>27</v>
      </c>
      <c r="BH50" s="67" t="str">
        <f>TABELA!$B8</f>
        <v>Alexandre Melillo</v>
      </c>
      <c r="BI50" s="66">
        <v>28</v>
      </c>
      <c r="BJ50" s="67" t="str">
        <f>TABELA!$B8</f>
        <v>Alexandre Melillo</v>
      </c>
      <c r="BK50" s="66">
        <v>29</v>
      </c>
      <c r="BL50" s="67" t="str">
        <f>TABELA!$B8</f>
        <v>Alexandre Melillo</v>
      </c>
      <c r="BM50" s="66">
        <v>30</v>
      </c>
      <c r="BN50" s="67" t="str">
        <f>TABELA!$B8</f>
        <v>Alexandre Melillo</v>
      </c>
      <c r="BO50" s="66">
        <v>31</v>
      </c>
      <c r="BP50" s="67" t="str">
        <f>TABELA!$B8</f>
        <v>Alexandre Melillo</v>
      </c>
      <c r="BQ50" s="66">
        <v>32</v>
      </c>
      <c r="BR50" s="67" t="str">
        <f>TABELA!$B8</f>
        <v>Alexandre Melillo</v>
      </c>
      <c r="BS50" s="66">
        <v>33</v>
      </c>
      <c r="BT50" s="67" t="str">
        <f>TABELA!$B8</f>
        <v>Alexandre Melillo</v>
      </c>
      <c r="BU50" s="66">
        <v>34</v>
      </c>
      <c r="BV50" s="67" t="str">
        <f>TABELA!$B8</f>
        <v>Alexandre Melillo</v>
      </c>
      <c r="BW50" s="66">
        <v>35</v>
      </c>
      <c r="BX50" s="67" t="str">
        <f>TABELA!$B8</f>
        <v>Alexandre Melillo</v>
      </c>
      <c r="BY50" s="66">
        <v>36</v>
      </c>
      <c r="BZ50" s="67" t="str">
        <f>TABELA!$B8</f>
        <v>Alexandre Melillo</v>
      </c>
      <c r="CA50" s="66">
        <v>37</v>
      </c>
      <c r="CB50" s="67" t="str">
        <f>TABELA!$B8</f>
        <v>Alexandre Melillo</v>
      </c>
      <c r="CC50" s="66">
        <v>38</v>
      </c>
      <c r="CD50" s="67" t="str">
        <f>TABELA!$B8</f>
        <v>Alexandre Melillo</v>
      </c>
      <c r="CE50" s="66">
        <v>39</v>
      </c>
      <c r="CF50" s="67" t="str">
        <f>TABELA!$B8</f>
        <v>Alexandre Melillo</v>
      </c>
      <c r="CG50" s="66">
        <v>40</v>
      </c>
      <c r="CH50" s="67" t="str">
        <f>TABELA!$B8</f>
        <v>Alexandre Melillo</v>
      </c>
      <c r="CI50" s="66">
        <v>41</v>
      </c>
    </row>
    <row r="51" spans="5:87" ht="30" x14ac:dyDescent="0.25">
      <c r="E51" s="69" t="s">
        <v>1</v>
      </c>
      <c r="F51" s="69" t="s">
        <v>1</v>
      </c>
      <c r="G51" s="68" t="s">
        <v>206</v>
      </c>
      <c r="H51" s="69" t="s">
        <v>1</v>
      </c>
      <c r="I51" s="68" t="s">
        <v>206</v>
      </c>
      <c r="J51" s="69" t="s">
        <v>1</v>
      </c>
      <c r="K51" s="68" t="s">
        <v>206</v>
      </c>
      <c r="L51" s="69" t="s">
        <v>1</v>
      </c>
      <c r="M51" s="68" t="s">
        <v>206</v>
      </c>
      <c r="N51" s="69" t="s">
        <v>1</v>
      </c>
      <c r="O51" s="68" t="s">
        <v>206</v>
      </c>
      <c r="P51" s="69" t="s">
        <v>1</v>
      </c>
      <c r="Q51" s="68" t="s">
        <v>206</v>
      </c>
      <c r="R51" s="69" t="s">
        <v>1</v>
      </c>
      <c r="S51" s="68" t="s">
        <v>206</v>
      </c>
      <c r="T51" s="69" t="s">
        <v>1</v>
      </c>
      <c r="U51" s="68" t="s">
        <v>206</v>
      </c>
      <c r="V51" s="69" t="s">
        <v>1</v>
      </c>
      <c r="W51" s="68" t="s">
        <v>206</v>
      </c>
      <c r="X51" s="69" t="s">
        <v>1</v>
      </c>
      <c r="Y51" s="68" t="s">
        <v>206</v>
      </c>
      <c r="Z51" s="69" t="s">
        <v>1</v>
      </c>
      <c r="AA51" s="68" t="s">
        <v>206</v>
      </c>
      <c r="AB51" s="69" t="s">
        <v>1</v>
      </c>
      <c r="AC51" s="68" t="s">
        <v>206</v>
      </c>
      <c r="AD51" s="69" t="s">
        <v>1</v>
      </c>
      <c r="AE51" s="68" t="s">
        <v>206</v>
      </c>
      <c r="AF51" s="69" t="s">
        <v>1</v>
      </c>
      <c r="AG51" s="68" t="s">
        <v>206</v>
      </c>
      <c r="AH51" s="69" t="s">
        <v>1</v>
      </c>
      <c r="AI51" s="68" t="s">
        <v>206</v>
      </c>
      <c r="AJ51" s="69" t="s">
        <v>1</v>
      </c>
      <c r="AK51" s="68" t="s">
        <v>206</v>
      </c>
      <c r="AL51" s="69" t="s">
        <v>1</v>
      </c>
      <c r="AM51" s="68" t="s">
        <v>206</v>
      </c>
      <c r="AN51" s="69" t="s">
        <v>1</v>
      </c>
      <c r="AO51" s="68" t="s">
        <v>206</v>
      </c>
      <c r="AP51" s="69" t="s">
        <v>1</v>
      </c>
      <c r="AQ51" s="68" t="s">
        <v>206</v>
      </c>
      <c r="AR51" s="69" t="s">
        <v>1</v>
      </c>
      <c r="AS51" s="68" t="s">
        <v>206</v>
      </c>
      <c r="AT51" s="69" t="s">
        <v>1</v>
      </c>
      <c r="AU51" s="68" t="s">
        <v>206</v>
      </c>
      <c r="AV51" s="69" t="s">
        <v>1</v>
      </c>
      <c r="AW51" s="68" t="s">
        <v>206</v>
      </c>
      <c r="AX51" s="69" t="s">
        <v>1</v>
      </c>
      <c r="AY51" s="68" t="s">
        <v>206</v>
      </c>
      <c r="AZ51" s="69" t="s">
        <v>1</v>
      </c>
      <c r="BA51" s="68" t="s">
        <v>206</v>
      </c>
      <c r="BB51" s="69" t="s">
        <v>1</v>
      </c>
      <c r="BC51" s="68" t="s">
        <v>206</v>
      </c>
      <c r="BD51" s="69" t="s">
        <v>1</v>
      </c>
      <c r="BE51" s="68" t="s">
        <v>206</v>
      </c>
      <c r="BF51" s="69" t="s">
        <v>1</v>
      </c>
      <c r="BG51" s="68" t="s">
        <v>206</v>
      </c>
      <c r="BH51" s="69" t="s">
        <v>1</v>
      </c>
      <c r="BI51" s="68" t="s">
        <v>206</v>
      </c>
      <c r="BJ51" s="69" t="s">
        <v>1</v>
      </c>
      <c r="BK51" s="68" t="s">
        <v>206</v>
      </c>
      <c r="BL51" s="69" t="s">
        <v>1</v>
      </c>
      <c r="BM51" s="68" t="s">
        <v>206</v>
      </c>
      <c r="BN51" s="69" t="s">
        <v>1</v>
      </c>
      <c r="BO51" s="68" t="s">
        <v>206</v>
      </c>
      <c r="BP51" s="69" t="s">
        <v>1</v>
      </c>
      <c r="BQ51" s="68" t="s">
        <v>206</v>
      </c>
      <c r="BR51" s="69" t="s">
        <v>1</v>
      </c>
      <c r="BS51" s="68" t="s">
        <v>206</v>
      </c>
      <c r="BT51" s="69" t="s">
        <v>1</v>
      </c>
      <c r="BU51" s="68" t="s">
        <v>206</v>
      </c>
      <c r="BV51" s="69" t="s">
        <v>1</v>
      </c>
      <c r="BW51" s="68" t="s">
        <v>206</v>
      </c>
      <c r="BX51" s="69" t="s">
        <v>1</v>
      </c>
      <c r="BY51" s="68" t="s">
        <v>206</v>
      </c>
      <c r="BZ51" s="69" t="s">
        <v>1</v>
      </c>
      <c r="CA51" s="68" t="s">
        <v>206</v>
      </c>
      <c r="CB51" s="69" t="s">
        <v>1</v>
      </c>
      <c r="CC51" s="68" t="s">
        <v>206</v>
      </c>
      <c r="CD51" s="69" t="s">
        <v>1</v>
      </c>
      <c r="CE51" s="68" t="s">
        <v>206</v>
      </c>
      <c r="CF51" s="69" t="s">
        <v>1</v>
      </c>
      <c r="CG51" s="68" t="s">
        <v>206</v>
      </c>
      <c r="CH51" s="69" t="s">
        <v>1</v>
      </c>
      <c r="CI51" s="68" t="s">
        <v>206</v>
      </c>
    </row>
    <row r="52" spans="5:87" x14ac:dyDescent="0.25">
      <c r="E52" s="67" t="str">
        <f>TABELA!$B9</f>
        <v>Anderson Lopes</v>
      </c>
      <c r="F52" s="67" t="str">
        <f>TABELA!$B9</f>
        <v>Anderson Lopes</v>
      </c>
      <c r="G52" s="66">
        <v>1</v>
      </c>
      <c r="H52" s="67" t="str">
        <f>TABELA!$B9</f>
        <v>Anderson Lopes</v>
      </c>
      <c r="I52" s="66">
        <v>2</v>
      </c>
      <c r="J52" s="67" t="str">
        <f>TABELA!$B9</f>
        <v>Anderson Lopes</v>
      </c>
      <c r="K52" s="66">
        <v>3</v>
      </c>
      <c r="L52" s="67" t="str">
        <f>TABELA!$B9</f>
        <v>Anderson Lopes</v>
      </c>
      <c r="M52" s="66">
        <v>4</v>
      </c>
      <c r="N52" s="67" t="str">
        <f>TABELA!$B9</f>
        <v>Anderson Lopes</v>
      </c>
      <c r="O52" s="66">
        <v>5</v>
      </c>
      <c r="P52" s="67" t="str">
        <f>TABELA!$B9</f>
        <v>Anderson Lopes</v>
      </c>
      <c r="Q52" s="66">
        <v>6</v>
      </c>
      <c r="R52" s="67" t="str">
        <f>TABELA!$B9</f>
        <v>Anderson Lopes</v>
      </c>
      <c r="S52" s="66">
        <v>7</v>
      </c>
      <c r="T52" s="67" t="str">
        <f>TABELA!$B9</f>
        <v>Anderson Lopes</v>
      </c>
      <c r="U52" s="66">
        <v>8</v>
      </c>
      <c r="V52" s="67" t="str">
        <f>TABELA!$B9</f>
        <v>Anderson Lopes</v>
      </c>
      <c r="W52" s="66">
        <v>9</v>
      </c>
      <c r="X52" s="67" t="str">
        <f>TABELA!$B9</f>
        <v>Anderson Lopes</v>
      </c>
      <c r="Y52" s="66">
        <v>10</v>
      </c>
      <c r="Z52" s="67" t="str">
        <f>TABELA!$B9</f>
        <v>Anderson Lopes</v>
      </c>
      <c r="AA52" s="66">
        <v>11</v>
      </c>
      <c r="AB52" s="67" t="str">
        <f>TABELA!$B9</f>
        <v>Anderson Lopes</v>
      </c>
      <c r="AC52" s="66">
        <v>12</v>
      </c>
      <c r="AD52" s="67" t="str">
        <f>TABELA!$B9</f>
        <v>Anderson Lopes</v>
      </c>
      <c r="AE52" s="66">
        <v>13</v>
      </c>
      <c r="AF52" s="67" t="str">
        <f>TABELA!$B9</f>
        <v>Anderson Lopes</v>
      </c>
      <c r="AG52" s="66">
        <v>14</v>
      </c>
      <c r="AH52" s="67" t="str">
        <f>TABELA!$B9</f>
        <v>Anderson Lopes</v>
      </c>
      <c r="AI52" s="66">
        <v>15</v>
      </c>
      <c r="AJ52" s="67" t="str">
        <f>TABELA!$B9</f>
        <v>Anderson Lopes</v>
      </c>
      <c r="AK52" s="66">
        <v>16</v>
      </c>
      <c r="AL52" s="67" t="str">
        <f>TABELA!$B9</f>
        <v>Anderson Lopes</v>
      </c>
      <c r="AM52" s="66">
        <v>17</v>
      </c>
      <c r="AN52" s="67" t="str">
        <f>TABELA!$B9</f>
        <v>Anderson Lopes</v>
      </c>
      <c r="AO52" s="66">
        <v>18</v>
      </c>
      <c r="AP52" s="67" t="str">
        <f>TABELA!$B9</f>
        <v>Anderson Lopes</v>
      </c>
      <c r="AQ52" s="66">
        <v>19</v>
      </c>
      <c r="AR52" s="67" t="str">
        <f>TABELA!$B9</f>
        <v>Anderson Lopes</v>
      </c>
      <c r="AS52" s="66">
        <v>20</v>
      </c>
      <c r="AT52" s="67" t="str">
        <f>TABELA!$B9</f>
        <v>Anderson Lopes</v>
      </c>
      <c r="AU52" s="66">
        <v>21</v>
      </c>
      <c r="AV52" s="67" t="str">
        <f>TABELA!$B9</f>
        <v>Anderson Lopes</v>
      </c>
      <c r="AW52" s="66">
        <v>22</v>
      </c>
      <c r="AX52" s="67" t="str">
        <f>TABELA!$B9</f>
        <v>Anderson Lopes</v>
      </c>
      <c r="AY52" s="66">
        <v>23</v>
      </c>
      <c r="AZ52" s="67" t="str">
        <f>TABELA!$B9</f>
        <v>Anderson Lopes</v>
      </c>
      <c r="BA52" s="66">
        <v>24</v>
      </c>
      <c r="BB52" s="67" t="str">
        <f>TABELA!$B9</f>
        <v>Anderson Lopes</v>
      </c>
      <c r="BC52" s="66">
        <v>25</v>
      </c>
      <c r="BD52" s="67" t="str">
        <f>TABELA!$B9</f>
        <v>Anderson Lopes</v>
      </c>
      <c r="BE52" s="66">
        <v>26</v>
      </c>
      <c r="BF52" s="67" t="str">
        <f>TABELA!$B9</f>
        <v>Anderson Lopes</v>
      </c>
      <c r="BG52" s="66">
        <v>27</v>
      </c>
      <c r="BH52" s="67" t="str">
        <f>TABELA!$B9</f>
        <v>Anderson Lopes</v>
      </c>
      <c r="BI52" s="66">
        <v>28</v>
      </c>
      <c r="BJ52" s="67" t="str">
        <f>TABELA!$B9</f>
        <v>Anderson Lopes</v>
      </c>
      <c r="BK52" s="66">
        <v>29</v>
      </c>
      <c r="BL52" s="67" t="str">
        <f>TABELA!$B9</f>
        <v>Anderson Lopes</v>
      </c>
      <c r="BM52" s="66">
        <v>30</v>
      </c>
      <c r="BN52" s="67" t="str">
        <f>TABELA!$B9</f>
        <v>Anderson Lopes</v>
      </c>
      <c r="BO52" s="66">
        <v>31</v>
      </c>
      <c r="BP52" s="67" t="str">
        <f>TABELA!$B9</f>
        <v>Anderson Lopes</v>
      </c>
      <c r="BQ52" s="66">
        <v>32</v>
      </c>
      <c r="BR52" s="67" t="str">
        <f>TABELA!$B9</f>
        <v>Anderson Lopes</v>
      </c>
      <c r="BS52" s="66">
        <v>33</v>
      </c>
      <c r="BT52" s="67" t="str">
        <f>TABELA!$B9</f>
        <v>Anderson Lopes</v>
      </c>
      <c r="BU52" s="66">
        <v>34</v>
      </c>
      <c r="BV52" s="67" t="str">
        <f>TABELA!$B9</f>
        <v>Anderson Lopes</v>
      </c>
      <c r="BW52" s="66">
        <v>35</v>
      </c>
      <c r="BX52" s="67" t="str">
        <f>TABELA!$B9</f>
        <v>Anderson Lopes</v>
      </c>
      <c r="BY52" s="66">
        <v>36</v>
      </c>
      <c r="BZ52" s="67" t="str">
        <f>TABELA!$B9</f>
        <v>Anderson Lopes</v>
      </c>
      <c r="CA52" s="66">
        <v>37</v>
      </c>
      <c r="CB52" s="67" t="str">
        <f>TABELA!$B9</f>
        <v>Anderson Lopes</v>
      </c>
      <c r="CC52" s="66">
        <v>38</v>
      </c>
      <c r="CD52" s="67" t="str">
        <f>TABELA!$B9</f>
        <v>Anderson Lopes</v>
      </c>
      <c r="CE52" s="66">
        <v>39</v>
      </c>
      <c r="CF52" s="67" t="str">
        <f>TABELA!$B9</f>
        <v>Anderson Lopes</v>
      </c>
      <c r="CG52" s="66">
        <v>40</v>
      </c>
      <c r="CH52" s="67" t="str">
        <f>TABELA!$B9</f>
        <v>Anderson Lopes</v>
      </c>
      <c r="CI52" s="66">
        <v>41</v>
      </c>
    </row>
    <row r="53" spans="5:87" ht="30" x14ac:dyDescent="0.25">
      <c r="E53" s="69" t="s">
        <v>1</v>
      </c>
      <c r="F53" s="69" t="s">
        <v>1</v>
      </c>
      <c r="G53" s="68" t="s">
        <v>206</v>
      </c>
      <c r="H53" s="69" t="s">
        <v>1</v>
      </c>
      <c r="I53" s="68" t="s">
        <v>206</v>
      </c>
      <c r="J53" s="69" t="s">
        <v>1</v>
      </c>
      <c r="K53" s="68" t="s">
        <v>206</v>
      </c>
      <c r="L53" s="69" t="s">
        <v>1</v>
      </c>
      <c r="M53" s="68" t="s">
        <v>206</v>
      </c>
      <c r="N53" s="69" t="s">
        <v>1</v>
      </c>
      <c r="O53" s="68" t="s">
        <v>206</v>
      </c>
      <c r="P53" s="69" t="s">
        <v>1</v>
      </c>
      <c r="Q53" s="68" t="s">
        <v>206</v>
      </c>
      <c r="R53" s="69" t="s">
        <v>1</v>
      </c>
      <c r="S53" s="68" t="s">
        <v>206</v>
      </c>
      <c r="T53" s="69" t="s">
        <v>1</v>
      </c>
      <c r="U53" s="68" t="s">
        <v>206</v>
      </c>
      <c r="V53" s="69" t="s">
        <v>1</v>
      </c>
      <c r="W53" s="68" t="s">
        <v>206</v>
      </c>
      <c r="X53" s="69" t="s">
        <v>1</v>
      </c>
      <c r="Y53" s="68" t="s">
        <v>206</v>
      </c>
      <c r="Z53" s="69" t="s">
        <v>1</v>
      </c>
      <c r="AA53" s="68" t="s">
        <v>206</v>
      </c>
      <c r="AB53" s="69" t="s">
        <v>1</v>
      </c>
      <c r="AC53" s="68" t="s">
        <v>206</v>
      </c>
      <c r="AD53" s="69" t="s">
        <v>1</v>
      </c>
      <c r="AE53" s="68" t="s">
        <v>206</v>
      </c>
      <c r="AF53" s="69" t="s">
        <v>1</v>
      </c>
      <c r="AG53" s="68" t="s">
        <v>206</v>
      </c>
      <c r="AH53" s="69" t="s">
        <v>1</v>
      </c>
      <c r="AI53" s="68" t="s">
        <v>206</v>
      </c>
      <c r="AJ53" s="69" t="s">
        <v>1</v>
      </c>
      <c r="AK53" s="68" t="s">
        <v>206</v>
      </c>
      <c r="AL53" s="69" t="s">
        <v>1</v>
      </c>
      <c r="AM53" s="68" t="s">
        <v>206</v>
      </c>
      <c r="AN53" s="69" t="s">
        <v>1</v>
      </c>
      <c r="AO53" s="68" t="s">
        <v>206</v>
      </c>
      <c r="AP53" s="69" t="s">
        <v>1</v>
      </c>
      <c r="AQ53" s="68" t="s">
        <v>206</v>
      </c>
      <c r="AR53" s="69" t="s">
        <v>1</v>
      </c>
      <c r="AS53" s="68" t="s">
        <v>206</v>
      </c>
      <c r="AT53" s="69" t="s">
        <v>1</v>
      </c>
      <c r="AU53" s="68" t="s">
        <v>206</v>
      </c>
      <c r="AV53" s="69" t="s">
        <v>1</v>
      </c>
      <c r="AW53" s="68" t="s">
        <v>206</v>
      </c>
      <c r="AX53" s="69" t="s">
        <v>1</v>
      </c>
      <c r="AY53" s="68" t="s">
        <v>206</v>
      </c>
      <c r="AZ53" s="69" t="s">
        <v>1</v>
      </c>
      <c r="BA53" s="68" t="s">
        <v>206</v>
      </c>
      <c r="BB53" s="69" t="s">
        <v>1</v>
      </c>
      <c r="BC53" s="68" t="s">
        <v>206</v>
      </c>
      <c r="BD53" s="69" t="s">
        <v>1</v>
      </c>
      <c r="BE53" s="68" t="s">
        <v>206</v>
      </c>
      <c r="BF53" s="69" t="s">
        <v>1</v>
      </c>
      <c r="BG53" s="68" t="s">
        <v>206</v>
      </c>
      <c r="BH53" s="69" t="s">
        <v>1</v>
      </c>
      <c r="BI53" s="68" t="s">
        <v>206</v>
      </c>
      <c r="BJ53" s="69" t="s">
        <v>1</v>
      </c>
      <c r="BK53" s="68" t="s">
        <v>206</v>
      </c>
      <c r="BL53" s="69" t="s">
        <v>1</v>
      </c>
      <c r="BM53" s="68" t="s">
        <v>206</v>
      </c>
      <c r="BN53" s="69" t="s">
        <v>1</v>
      </c>
      <c r="BO53" s="68" t="s">
        <v>206</v>
      </c>
      <c r="BP53" s="69" t="s">
        <v>1</v>
      </c>
      <c r="BQ53" s="68" t="s">
        <v>206</v>
      </c>
      <c r="BR53" s="69" t="s">
        <v>1</v>
      </c>
      <c r="BS53" s="68" t="s">
        <v>206</v>
      </c>
      <c r="BT53" s="69" t="s">
        <v>1</v>
      </c>
      <c r="BU53" s="68" t="s">
        <v>206</v>
      </c>
      <c r="BV53" s="69" t="s">
        <v>1</v>
      </c>
      <c r="BW53" s="68" t="s">
        <v>206</v>
      </c>
      <c r="BX53" s="69" t="s">
        <v>1</v>
      </c>
      <c r="BY53" s="68" t="s">
        <v>206</v>
      </c>
      <c r="BZ53" s="69" t="s">
        <v>1</v>
      </c>
      <c r="CA53" s="68" t="s">
        <v>206</v>
      </c>
      <c r="CB53" s="69" t="s">
        <v>1</v>
      </c>
      <c r="CC53" s="68" t="s">
        <v>206</v>
      </c>
      <c r="CD53" s="69" t="s">
        <v>1</v>
      </c>
      <c r="CE53" s="68" t="s">
        <v>206</v>
      </c>
      <c r="CF53" s="69" t="s">
        <v>1</v>
      </c>
      <c r="CG53" s="68" t="s">
        <v>206</v>
      </c>
      <c r="CH53" s="69" t="s">
        <v>1</v>
      </c>
      <c r="CI53" s="68" t="s">
        <v>206</v>
      </c>
    </row>
    <row r="54" spans="5:87" x14ac:dyDescent="0.25">
      <c r="E54" s="67" t="str">
        <f>TABELA!$B10</f>
        <v>Carlos Eduardo</v>
      </c>
      <c r="F54" s="67" t="str">
        <f>TABELA!$B10</f>
        <v>Carlos Eduardo</v>
      </c>
      <c r="G54" s="66">
        <v>1</v>
      </c>
      <c r="H54" s="67" t="str">
        <f>TABELA!$B10</f>
        <v>Carlos Eduardo</v>
      </c>
      <c r="I54" s="66">
        <v>2</v>
      </c>
      <c r="J54" s="67" t="str">
        <f>TABELA!$B10</f>
        <v>Carlos Eduardo</v>
      </c>
      <c r="K54" s="66">
        <v>3</v>
      </c>
      <c r="L54" s="67" t="str">
        <f>TABELA!$B10</f>
        <v>Carlos Eduardo</v>
      </c>
      <c r="M54" s="66">
        <v>4</v>
      </c>
      <c r="N54" s="67" t="str">
        <f>TABELA!$B10</f>
        <v>Carlos Eduardo</v>
      </c>
      <c r="O54" s="66">
        <v>5</v>
      </c>
      <c r="P54" s="67" t="str">
        <f>TABELA!$B10</f>
        <v>Carlos Eduardo</v>
      </c>
      <c r="Q54" s="66">
        <v>6</v>
      </c>
      <c r="R54" s="67" t="str">
        <f>TABELA!$B10</f>
        <v>Carlos Eduardo</v>
      </c>
      <c r="S54" s="66">
        <v>7</v>
      </c>
      <c r="T54" s="67" t="str">
        <f>TABELA!$B10</f>
        <v>Carlos Eduardo</v>
      </c>
      <c r="U54" s="66">
        <v>8</v>
      </c>
      <c r="V54" s="67" t="str">
        <f>TABELA!$B10</f>
        <v>Carlos Eduardo</v>
      </c>
      <c r="W54" s="66">
        <v>9</v>
      </c>
      <c r="X54" s="67" t="str">
        <f>TABELA!$B10</f>
        <v>Carlos Eduardo</v>
      </c>
      <c r="Y54" s="66">
        <v>10</v>
      </c>
      <c r="Z54" s="67" t="str">
        <f>TABELA!$B10</f>
        <v>Carlos Eduardo</v>
      </c>
      <c r="AA54" s="66">
        <v>11</v>
      </c>
      <c r="AB54" s="67" t="str">
        <f>TABELA!$B10</f>
        <v>Carlos Eduardo</v>
      </c>
      <c r="AC54" s="66">
        <v>12</v>
      </c>
      <c r="AD54" s="67" t="str">
        <f>TABELA!$B10</f>
        <v>Carlos Eduardo</v>
      </c>
      <c r="AE54" s="66">
        <v>13</v>
      </c>
      <c r="AF54" s="67" t="str">
        <f>TABELA!$B10</f>
        <v>Carlos Eduardo</v>
      </c>
      <c r="AG54" s="66">
        <v>14</v>
      </c>
      <c r="AH54" s="67" t="str">
        <f>TABELA!$B10</f>
        <v>Carlos Eduardo</v>
      </c>
      <c r="AI54" s="66">
        <v>15</v>
      </c>
      <c r="AJ54" s="67" t="str">
        <f>TABELA!$B10</f>
        <v>Carlos Eduardo</v>
      </c>
      <c r="AK54" s="66">
        <v>16</v>
      </c>
      <c r="AL54" s="67" t="str">
        <f>TABELA!$B10</f>
        <v>Carlos Eduardo</v>
      </c>
      <c r="AM54" s="66">
        <v>17</v>
      </c>
      <c r="AN54" s="67" t="str">
        <f>TABELA!$B10</f>
        <v>Carlos Eduardo</v>
      </c>
      <c r="AO54" s="66">
        <v>18</v>
      </c>
      <c r="AP54" s="67" t="str">
        <f>TABELA!$B10</f>
        <v>Carlos Eduardo</v>
      </c>
      <c r="AQ54" s="66">
        <v>19</v>
      </c>
      <c r="AR54" s="67" t="str">
        <f>TABELA!$B10</f>
        <v>Carlos Eduardo</v>
      </c>
      <c r="AS54" s="66">
        <v>20</v>
      </c>
      <c r="AT54" s="67" t="str">
        <f>TABELA!$B10</f>
        <v>Carlos Eduardo</v>
      </c>
      <c r="AU54" s="66">
        <v>21</v>
      </c>
      <c r="AV54" s="67" t="str">
        <f>TABELA!$B10</f>
        <v>Carlos Eduardo</v>
      </c>
      <c r="AW54" s="66">
        <v>22</v>
      </c>
      <c r="AX54" s="67" t="str">
        <f>TABELA!$B10</f>
        <v>Carlos Eduardo</v>
      </c>
      <c r="AY54" s="66">
        <v>23</v>
      </c>
      <c r="AZ54" s="67" t="str">
        <f>TABELA!$B10</f>
        <v>Carlos Eduardo</v>
      </c>
      <c r="BA54" s="66">
        <v>24</v>
      </c>
      <c r="BB54" s="67" t="str">
        <f>TABELA!$B10</f>
        <v>Carlos Eduardo</v>
      </c>
      <c r="BC54" s="66">
        <v>25</v>
      </c>
      <c r="BD54" s="67" t="str">
        <f>TABELA!$B10</f>
        <v>Carlos Eduardo</v>
      </c>
      <c r="BE54" s="66">
        <v>26</v>
      </c>
      <c r="BF54" s="67" t="str">
        <f>TABELA!$B10</f>
        <v>Carlos Eduardo</v>
      </c>
      <c r="BG54" s="66">
        <v>27</v>
      </c>
      <c r="BH54" s="67" t="str">
        <f>TABELA!$B10</f>
        <v>Carlos Eduardo</v>
      </c>
      <c r="BI54" s="66">
        <v>28</v>
      </c>
      <c r="BJ54" s="67" t="str">
        <f>TABELA!$B10</f>
        <v>Carlos Eduardo</v>
      </c>
      <c r="BK54" s="66">
        <v>29</v>
      </c>
      <c r="BL54" s="67" t="str">
        <f>TABELA!$B10</f>
        <v>Carlos Eduardo</v>
      </c>
      <c r="BM54" s="66">
        <v>30</v>
      </c>
      <c r="BN54" s="67" t="str">
        <f>TABELA!$B10</f>
        <v>Carlos Eduardo</v>
      </c>
      <c r="BO54" s="66">
        <v>31</v>
      </c>
      <c r="BP54" s="67" t="str">
        <f>TABELA!$B10</f>
        <v>Carlos Eduardo</v>
      </c>
      <c r="BQ54" s="66">
        <v>32</v>
      </c>
      <c r="BR54" s="67" t="str">
        <f>TABELA!$B10</f>
        <v>Carlos Eduardo</v>
      </c>
      <c r="BS54" s="66">
        <v>33</v>
      </c>
      <c r="BT54" s="67" t="str">
        <f>TABELA!$B10</f>
        <v>Carlos Eduardo</v>
      </c>
      <c r="BU54" s="66">
        <v>34</v>
      </c>
      <c r="BV54" s="67" t="str">
        <f>TABELA!$B10</f>
        <v>Carlos Eduardo</v>
      </c>
      <c r="BW54" s="66">
        <v>35</v>
      </c>
      <c r="BX54" s="67" t="str">
        <f>TABELA!$B10</f>
        <v>Carlos Eduardo</v>
      </c>
      <c r="BY54" s="66">
        <v>36</v>
      </c>
      <c r="BZ54" s="67" t="str">
        <f>TABELA!$B10</f>
        <v>Carlos Eduardo</v>
      </c>
      <c r="CA54" s="66">
        <v>37</v>
      </c>
      <c r="CB54" s="67" t="str">
        <f>TABELA!$B10</f>
        <v>Carlos Eduardo</v>
      </c>
      <c r="CC54" s="66">
        <v>38</v>
      </c>
      <c r="CD54" s="67" t="str">
        <f>TABELA!$B10</f>
        <v>Carlos Eduardo</v>
      </c>
      <c r="CE54" s="66">
        <v>39</v>
      </c>
      <c r="CF54" s="67" t="str">
        <f>TABELA!$B10</f>
        <v>Carlos Eduardo</v>
      </c>
      <c r="CG54" s="66">
        <v>40</v>
      </c>
      <c r="CH54" s="67" t="str">
        <f>TABELA!$B10</f>
        <v>Carlos Eduardo</v>
      </c>
      <c r="CI54" s="66">
        <v>41</v>
      </c>
    </row>
    <row r="55" spans="5:87" ht="30" x14ac:dyDescent="0.25">
      <c r="E55" s="69" t="s">
        <v>1</v>
      </c>
      <c r="F55" s="69" t="s">
        <v>1</v>
      </c>
      <c r="G55" s="68" t="s">
        <v>206</v>
      </c>
      <c r="H55" s="69" t="s">
        <v>1</v>
      </c>
      <c r="I55" s="68" t="s">
        <v>206</v>
      </c>
      <c r="J55" s="69" t="s">
        <v>1</v>
      </c>
      <c r="K55" s="68" t="s">
        <v>206</v>
      </c>
      <c r="L55" s="69" t="s">
        <v>1</v>
      </c>
      <c r="M55" s="68" t="s">
        <v>206</v>
      </c>
      <c r="N55" s="69" t="s">
        <v>1</v>
      </c>
      <c r="O55" s="68" t="s">
        <v>206</v>
      </c>
      <c r="P55" s="69" t="s">
        <v>1</v>
      </c>
      <c r="Q55" s="68" t="s">
        <v>206</v>
      </c>
      <c r="R55" s="69" t="s">
        <v>1</v>
      </c>
      <c r="S55" s="68" t="s">
        <v>206</v>
      </c>
      <c r="T55" s="69" t="s">
        <v>1</v>
      </c>
      <c r="U55" s="68" t="s">
        <v>206</v>
      </c>
      <c r="V55" s="69" t="s">
        <v>1</v>
      </c>
      <c r="W55" s="68" t="s">
        <v>206</v>
      </c>
      <c r="X55" s="69" t="s">
        <v>1</v>
      </c>
      <c r="Y55" s="68" t="s">
        <v>206</v>
      </c>
      <c r="Z55" s="69" t="s">
        <v>1</v>
      </c>
      <c r="AA55" s="68" t="s">
        <v>206</v>
      </c>
      <c r="AB55" s="69" t="s">
        <v>1</v>
      </c>
      <c r="AC55" s="68" t="s">
        <v>206</v>
      </c>
      <c r="AD55" s="69" t="s">
        <v>1</v>
      </c>
      <c r="AE55" s="68" t="s">
        <v>206</v>
      </c>
      <c r="AF55" s="69" t="s">
        <v>1</v>
      </c>
      <c r="AG55" s="68" t="s">
        <v>206</v>
      </c>
      <c r="AH55" s="69" t="s">
        <v>1</v>
      </c>
      <c r="AI55" s="68" t="s">
        <v>206</v>
      </c>
      <c r="AJ55" s="69" t="s">
        <v>1</v>
      </c>
      <c r="AK55" s="68" t="s">
        <v>206</v>
      </c>
      <c r="AL55" s="69" t="s">
        <v>1</v>
      </c>
      <c r="AM55" s="68" t="s">
        <v>206</v>
      </c>
      <c r="AN55" s="69" t="s">
        <v>1</v>
      </c>
      <c r="AO55" s="68" t="s">
        <v>206</v>
      </c>
      <c r="AP55" s="69" t="s">
        <v>1</v>
      </c>
      <c r="AQ55" s="68" t="s">
        <v>206</v>
      </c>
      <c r="AR55" s="69" t="s">
        <v>1</v>
      </c>
      <c r="AS55" s="68" t="s">
        <v>206</v>
      </c>
      <c r="AT55" s="69" t="s">
        <v>1</v>
      </c>
      <c r="AU55" s="68" t="s">
        <v>206</v>
      </c>
      <c r="AV55" s="69" t="s">
        <v>1</v>
      </c>
      <c r="AW55" s="68" t="s">
        <v>206</v>
      </c>
      <c r="AX55" s="69" t="s">
        <v>1</v>
      </c>
      <c r="AY55" s="68" t="s">
        <v>206</v>
      </c>
      <c r="AZ55" s="69" t="s">
        <v>1</v>
      </c>
      <c r="BA55" s="68" t="s">
        <v>206</v>
      </c>
      <c r="BB55" s="69" t="s">
        <v>1</v>
      </c>
      <c r="BC55" s="68" t="s">
        <v>206</v>
      </c>
      <c r="BD55" s="69" t="s">
        <v>1</v>
      </c>
      <c r="BE55" s="68" t="s">
        <v>206</v>
      </c>
      <c r="BF55" s="69" t="s">
        <v>1</v>
      </c>
      <c r="BG55" s="68" t="s">
        <v>206</v>
      </c>
      <c r="BH55" s="69" t="s">
        <v>1</v>
      </c>
      <c r="BI55" s="68" t="s">
        <v>206</v>
      </c>
      <c r="BJ55" s="69" t="s">
        <v>1</v>
      </c>
      <c r="BK55" s="68" t="s">
        <v>206</v>
      </c>
      <c r="BL55" s="69" t="s">
        <v>1</v>
      </c>
      <c r="BM55" s="68" t="s">
        <v>206</v>
      </c>
      <c r="BN55" s="69" t="s">
        <v>1</v>
      </c>
      <c r="BO55" s="68" t="s">
        <v>206</v>
      </c>
      <c r="BP55" s="69" t="s">
        <v>1</v>
      </c>
      <c r="BQ55" s="68" t="s">
        <v>206</v>
      </c>
      <c r="BR55" s="69" t="s">
        <v>1</v>
      </c>
      <c r="BS55" s="68" t="s">
        <v>206</v>
      </c>
      <c r="BT55" s="69" t="s">
        <v>1</v>
      </c>
      <c r="BU55" s="68" t="s">
        <v>206</v>
      </c>
      <c r="BV55" s="69" t="s">
        <v>1</v>
      </c>
      <c r="BW55" s="68" t="s">
        <v>206</v>
      </c>
      <c r="BX55" s="69" t="s">
        <v>1</v>
      </c>
      <c r="BY55" s="68" t="s">
        <v>206</v>
      </c>
      <c r="BZ55" s="69" t="s">
        <v>1</v>
      </c>
      <c r="CA55" s="68" t="s">
        <v>206</v>
      </c>
      <c r="CB55" s="69" t="s">
        <v>1</v>
      </c>
      <c r="CC55" s="68" t="s">
        <v>206</v>
      </c>
      <c r="CD55" s="69" t="s">
        <v>1</v>
      </c>
      <c r="CE55" s="68" t="s">
        <v>206</v>
      </c>
      <c r="CF55" s="69" t="s">
        <v>1</v>
      </c>
      <c r="CG55" s="68" t="s">
        <v>206</v>
      </c>
      <c r="CH55" s="69" t="s">
        <v>1</v>
      </c>
      <c r="CI55" s="68" t="s">
        <v>206</v>
      </c>
    </row>
    <row r="56" spans="5:87" x14ac:dyDescent="0.25">
      <c r="E56" s="67" t="str">
        <f>TABELA!$B11</f>
        <v>Carlos Filizolla</v>
      </c>
      <c r="F56" s="67" t="str">
        <f>TABELA!$B11</f>
        <v>Carlos Filizolla</v>
      </c>
      <c r="G56" s="66">
        <v>1</v>
      </c>
      <c r="H56" s="67" t="str">
        <f>TABELA!$B11</f>
        <v>Carlos Filizolla</v>
      </c>
      <c r="I56" s="66">
        <v>2</v>
      </c>
      <c r="J56" s="67" t="str">
        <f>TABELA!$B11</f>
        <v>Carlos Filizolla</v>
      </c>
      <c r="K56" s="66">
        <v>3</v>
      </c>
      <c r="L56" s="67" t="str">
        <f>TABELA!$B11</f>
        <v>Carlos Filizolla</v>
      </c>
      <c r="M56" s="66">
        <v>4</v>
      </c>
      <c r="N56" s="67" t="str">
        <f>TABELA!$B11</f>
        <v>Carlos Filizolla</v>
      </c>
      <c r="O56" s="66">
        <v>5</v>
      </c>
      <c r="P56" s="67" t="str">
        <f>TABELA!$B11</f>
        <v>Carlos Filizolla</v>
      </c>
      <c r="Q56" s="66">
        <v>6</v>
      </c>
      <c r="R56" s="67" t="str">
        <f>TABELA!$B11</f>
        <v>Carlos Filizolla</v>
      </c>
      <c r="S56" s="66">
        <v>7</v>
      </c>
      <c r="T56" s="67" t="str">
        <f>TABELA!$B11</f>
        <v>Carlos Filizolla</v>
      </c>
      <c r="U56" s="66">
        <v>8</v>
      </c>
      <c r="V56" s="67" t="str">
        <f>TABELA!$B11</f>
        <v>Carlos Filizolla</v>
      </c>
      <c r="W56" s="66">
        <v>9</v>
      </c>
      <c r="X56" s="67" t="str">
        <f>TABELA!$B11</f>
        <v>Carlos Filizolla</v>
      </c>
      <c r="Y56" s="66">
        <v>10</v>
      </c>
      <c r="Z56" s="67" t="str">
        <f>TABELA!$B11</f>
        <v>Carlos Filizolla</v>
      </c>
      <c r="AA56" s="66">
        <v>11</v>
      </c>
      <c r="AB56" s="67" t="str">
        <f>TABELA!$B11</f>
        <v>Carlos Filizolla</v>
      </c>
      <c r="AC56" s="66">
        <v>12</v>
      </c>
      <c r="AD56" s="67" t="str">
        <f>TABELA!$B11</f>
        <v>Carlos Filizolla</v>
      </c>
      <c r="AE56" s="66">
        <v>13</v>
      </c>
      <c r="AF56" s="67" t="str">
        <f>TABELA!$B11</f>
        <v>Carlos Filizolla</v>
      </c>
      <c r="AG56" s="66">
        <v>14</v>
      </c>
      <c r="AH56" s="67" t="str">
        <f>TABELA!$B11</f>
        <v>Carlos Filizolla</v>
      </c>
      <c r="AI56" s="66">
        <v>15</v>
      </c>
      <c r="AJ56" s="67" t="str">
        <f>TABELA!$B11</f>
        <v>Carlos Filizolla</v>
      </c>
      <c r="AK56" s="66">
        <v>16</v>
      </c>
      <c r="AL56" s="67" t="str">
        <f>TABELA!$B11</f>
        <v>Carlos Filizolla</v>
      </c>
      <c r="AM56" s="66">
        <v>17</v>
      </c>
      <c r="AN56" s="67" t="str">
        <f>TABELA!$B11</f>
        <v>Carlos Filizolla</v>
      </c>
      <c r="AO56" s="66">
        <v>18</v>
      </c>
      <c r="AP56" s="67" t="str">
        <f>TABELA!$B11</f>
        <v>Carlos Filizolla</v>
      </c>
      <c r="AQ56" s="66">
        <v>19</v>
      </c>
      <c r="AR56" s="67" t="str">
        <f>TABELA!$B11</f>
        <v>Carlos Filizolla</v>
      </c>
      <c r="AS56" s="66">
        <v>20</v>
      </c>
      <c r="AT56" s="67" t="str">
        <f>TABELA!$B11</f>
        <v>Carlos Filizolla</v>
      </c>
      <c r="AU56" s="66">
        <v>21</v>
      </c>
      <c r="AV56" s="67" t="str">
        <f>TABELA!$B11</f>
        <v>Carlos Filizolla</v>
      </c>
      <c r="AW56" s="66">
        <v>22</v>
      </c>
      <c r="AX56" s="67" t="str">
        <f>TABELA!$B11</f>
        <v>Carlos Filizolla</v>
      </c>
      <c r="AY56" s="66">
        <v>23</v>
      </c>
      <c r="AZ56" s="67" t="str">
        <f>TABELA!$B11</f>
        <v>Carlos Filizolla</v>
      </c>
      <c r="BA56" s="66">
        <v>24</v>
      </c>
      <c r="BB56" s="67" t="str">
        <f>TABELA!$B11</f>
        <v>Carlos Filizolla</v>
      </c>
      <c r="BC56" s="66">
        <v>25</v>
      </c>
      <c r="BD56" s="67" t="str">
        <f>TABELA!$B11</f>
        <v>Carlos Filizolla</v>
      </c>
      <c r="BE56" s="66">
        <v>26</v>
      </c>
      <c r="BF56" s="67" t="str">
        <f>TABELA!$B11</f>
        <v>Carlos Filizolla</v>
      </c>
      <c r="BG56" s="66">
        <v>27</v>
      </c>
      <c r="BH56" s="67" t="str">
        <f>TABELA!$B11</f>
        <v>Carlos Filizolla</v>
      </c>
      <c r="BI56" s="66">
        <v>28</v>
      </c>
      <c r="BJ56" s="67" t="str">
        <f>TABELA!$B11</f>
        <v>Carlos Filizolla</v>
      </c>
      <c r="BK56" s="66">
        <v>29</v>
      </c>
      <c r="BL56" s="67" t="str">
        <f>TABELA!$B11</f>
        <v>Carlos Filizolla</v>
      </c>
      <c r="BM56" s="66">
        <v>30</v>
      </c>
      <c r="BN56" s="67" t="str">
        <f>TABELA!$B11</f>
        <v>Carlos Filizolla</v>
      </c>
      <c r="BO56" s="66">
        <v>31</v>
      </c>
      <c r="BP56" s="67" t="str">
        <f>TABELA!$B11</f>
        <v>Carlos Filizolla</v>
      </c>
      <c r="BQ56" s="66">
        <v>32</v>
      </c>
      <c r="BR56" s="67" t="str">
        <f>TABELA!$B11</f>
        <v>Carlos Filizolla</v>
      </c>
      <c r="BS56" s="66">
        <v>33</v>
      </c>
      <c r="BT56" s="67" t="str">
        <f>TABELA!$B11</f>
        <v>Carlos Filizolla</v>
      </c>
      <c r="BU56" s="66">
        <v>34</v>
      </c>
      <c r="BV56" s="67" t="str">
        <f>TABELA!$B11</f>
        <v>Carlos Filizolla</v>
      </c>
      <c r="BW56" s="66">
        <v>35</v>
      </c>
      <c r="BX56" s="67" t="str">
        <f>TABELA!$B11</f>
        <v>Carlos Filizolla</v>
      </c>
      <c r="BY56" s="66">
        <v>36</v>
      </c>
      <c r="BZ56" s="67" t="str">
        <f>TABELA!$B11</f>
        <v>Carlos Filizolla</v>
      </c>
      <c r="CA56" s="66">
        <v>37</v>
      </c>
      <c r="CB56" s="67" t="str">
        <f>TABELA!$B11</f>
        <v>Carlos Filizolla</v>
      </c>
      <c r="CC56" s="66">
        <v>38</v>
      </c>
      <c r="CD56" s="67" t="str">
        <f>TABELA!$B11</f>
        <v>Carlos Filizolla</v>
      </c>
      <c r="CE56" s="66">
        <v>39</v>
      </c>
      <c r="CF56" s="67" t="str">
        <f>TABELA!$B11</f>
        <v>Carlos Filizolla</v>
      </c>
      <c r="CG56" s="66">
        <v>40</v>
      </c>
      <c r="CH56" s="67" t="str">
        <f>TABELA!$B11</f>
        <v>Carlos Filizolla</v>
      </c>
      <c r="CI56" s="66">
        <v>41</v>
      </c>
    </row>
    <row r="57" spans="5:87" ht="30" x14ac:dyDescent="0.25">
      <c r="E57" s="69" t="s">
        <v>1</v>
      </c>
      <c r="F57" s="69" t="s">
        <v>1</v>
      </c>
      <c r="G57" s="68" t="s">
        <v>206</v>
      </c>
      <c r="H57" s="69" t="s">
        <v>1</v>
      </c>
      <c r="I57" s="68" t="s">
        <v>206</v>
      </c>
      <c r="J57" s="69" t="s">
        <v>1</v>
      </c>
      <c r="K57" s="68" t="s">
        <v>206</v>
      </c>
      <c r="L57" s="69" t="s">
        <v>1</v>
      </c>
      <c r="M57" s="68" t="s">
        <v>206</v>
      </c>
      <c r="N57" s="69" t="s">
        <v>1</v>
      </c>
      <c r="O57" s="68" t="s">
        <v>206</v>
      </c>
      <c r="P57" s="69" t="s">
        <v>1</v>
      </c>
      <c r="Q57" s="68" t="s">
        <v>206</v>
      </c>
      <c r="R57" s="69" t="s">
        <v>1</v>
      </c>
      <c r="S57" s="68" t="s">
        <v>206</v>
      </c>
      <c r="T57" s="69" t="s">
        <v>1</v>
      </c>
      <c r="U57" s="68" t="s">
        <v>206</v>
      </c>
      <c r="V57" s="69" t="s">
        <v>1</v>
      </c>
      <c r="W57" s="68" t="s">
        <v>206</v>
      </c>
      <c r="X57" s="69" t="s">
        <v>1</v>
      </c>
      <c r="Y57" s="68" t="s">
        <v>206</v>
      </c>
      <c r="Z57" s="69" t="s">
        <v>1</v>
      </c>
      <c r="AA57" s="68" t="s">
        <v>206</v>
      </c>
      <c r="AB57" s="69" t="s">
        <v>1</v>
      </c>
      <c r="AC57" s="68" t="s">
        <v>206</v>
      </c>
      <c r="AD57" s="69" t="s">
        <v>1</v>
      </c>
      <c r="AE57" s="68" t="s">
        <v>206</v>
      </c>
      <c r="AF57" s="69" t="s">
        <v>1</v>
      </c>
      <c r="AG57" s="68" t="s">
        <v>206</v>
      </c>
      <c r="AH57" s="69" t="s">
        <v>1</v>
      </c>
      <c r="AI57" s="68" t="s">
        <v>206</v>
      </c>
      <c r="AJ57" s="69" t="s">
        <v>1</v>
      </c>
      <c r="AK57" s="68" t="s">
        <v>206</v>
      </c>
      <c r="AL57" s="69" t="s">
        <v>1</v>
      </c>
      <c r="AM57" s="68" t="s">
        <v>206</v>
      </c>
      <c r="AN57" s="69" t="s">
        <v>1</v>
      </c>
      <c r="AO57" s="68" t="s">
        <v>206</v>
      </c>
      <c r="AP57" s="69" t="s">
        <v>1</v>
      </c>
      <c r="AQ57" s="68" t="s">
        <v>206</v>
      </c>
      <c r="AR57" s="69" t="s">
        <v>1</v>
      </c>
      <c r="AS57" s="68" t="s">
        <v>206</v>
      </c>
      <c r="AT57" s="69" t="s">
        <v>1</v>
      </c>
      <c r="AU57" s="68" t="s">
        <v>206</v>
      </c>
      <c r="AV57" s="69" t="s">
        <v>1</v>
      </c>
      <c r="AW57" s="68" t="s">
        <v>206</v>
      </c>
      <c r="AX57" s="69" t="s">
        <v>1</v>
      </c>
      <c r="AY57" s="68" t="s">
        <v>206</v>
      </c>
      <c r="AZ57" s="69" t="s">
        <v>1</v>
      </c>
      <c r="BA57" s="68" t="s">
        <v>206</v>
      </c>
      <c r="BB57" s="69" t="s">
        <v>1</v>
      </c>
      <c r="BC57" s="68" t="s">
        <v>206</v>
      </c>
      <c r="BD57" s="69" t="s">
        <v>1</v>
      </c>
      <c r="BE57" s="68" t="s">
        <v>206</v>
      </c>
      <c r="BF57" s="69" t="s">
        <v>1</v>
      </c>
      <c r="BG57" s="68" t="s">
        <v>206</v>
      </c>
      <c r="BH57" s="69" t="s">
        <v>1</v>
      </c>
      <c r="BI57" s="68" t="s">
        <v>206</v>
      </c>
      <c r="BJ57" s="69" t="s">
        <v>1</v>
      </c>
      <c r="BK57" s="68" t="s">
        <v>206</v>
      </c>
      <c r="BL57" s="69" t="s">
        <v>1</v>
      </c>
      <c r="BM57" s="68" t="s">
        <v>206</v>
      </c>
      <c r="BN57" s="69" t="s">
        <v>1</v>
      </c>
      <c r="BO57" s="68" t="s">
        <v>206</v>
      </c>
      <c r="BP57" s="69" t="s">
        <v>1</v>
      </c>
      <c r="BQ57" s="68" t="s">
        <v>206</v>
      </c>
      <c r="BR57" s="69" t="s">
        <v>1</v>
      </c>
      <c r="BS57" s="68" t="s">
        <v>206</v>
      </c>
      <c r="BT57" s="69" t="s">
        <v>1</v>
      </c>
      <c r="BU57" s="68" t="s">
        <v>206</v>
      </c>
      <c r="BV57" s="69" t="s">
        <v>1</v>
      </c>
      <c r="BW57" s="68" t="s">
        <v>206</v>
      </c>
      <c r="BX57" s="69" t="s">
        <v>1</v>
      </c>
      <c r="BY57" s="68" t="s">
        <v>206</v>
      </c>
      <c r="BZ57" s="69" t="s">
        <v>1</v>
      </c>
      <c r="CA57" s="68" t="s">
        <v>206</v>
      </c>
      <c r="CB57" s="69" t="s">
        <v>1</v>
      </c>
      <c r="CC57" s="68" t="s">
        <v>206</v>
      </c>
      <c r="CD57" s="69" t="s">
        <v>1</v>
      </c>
      <c r="CE57" s="68" t="s">
        <v>206</v>
      </c>
      <c r="CF57" s="69" t="s">
        <v>1</v>
      </c>
      <c r="CG57" s="68" t="s">
        <v>206</v>
      </c>
      <c r="CH57" s="69" t="s">
        <v>1</v>
      </c>
      <c r="CI57" s="68" t="s">
        <v>206</v>
      </c>
    </row>
    <row r="58" spans="5:87" x14ac:dyDescent="0.25">
      <c r="E58" s="67" t="str">
        <f>TABELA!$B12</f>
        <v>Carlos Sampaio</v>
      </c>
      <c r="F58" s="67" t="str">
        <f>TABELA!$B12</f>
        <v>Carlos Sampaio</v>
      </c>
      <c r="G58" s="66">
        <v>1</v>
      </c>
      <c r="H58" s="67" t="str">
        <f>TABELA!$B12</f>
        <v>Carlos Sampaio</v>
      </c>
      <c r="I58" s="66">
        <v>2</v>
      </c>
      <c r="J58" s="67" t="str">
        <f>TABELA!$B12</f>
        <v>Carlos Sampaio</v>
      </c>
      <c r="K58" s="66">
        <v>3</v>
      </c>
      <c r="L58" s="67" t="str">
        <f>TABELA!$B12</f>
        <v>Carlos Sampaio</v>
      </c>
      <c r="M58" s="66">
        <v>4</v>
      </c>
      <c r="N58" s="67" t="str">
        <f>TABELA!$B12</f>
        <v>Carlos Sampaio</v>
      </c>
      <c r="O58" s="66">
        <v>5</v>
      </c>
      <c r="P58" s="67" t="str">
        <f>TABELA!$B12</f>
        <v>Carlos Sampaio</v>
      </c>
      <c r="Q58" s="66">
        <v>6</v>
      </c>
      <c r="R58" s="67" t="str">
        <f>TABELA!$B12</f>
        <v>Carlos Sampaio</v>
      </c>
      <c r="S58" s="66">
        <v>7</v>
      </c>
      <c r="T58" s="67" t="str">
        <f>TABELA!$B12</f>
        <v>Carlos Sampaio</v>
      </c>
      <c r="U58" s="66">
        <v>8</v>
      </c>
      <c r="V58" s="67" t="str">
        <f>TABELA!$B12</f>
        <v>Carlos Sampaio</v>
      </c>
      <c r="W58" s="66">
        <v>9</v>
      </c>
      <c r="X58" s="67" t="str">
        <f>TABELA!$B12</f>
        <v>Carlos Sampaio</v>
      </c>
      <c r="Y58" s="66">
        <v>10</v>
      </c>
      <c r="Z58" s="67" t="str">
        <f>TABELA!$B12</f>
        <v>Carlos Sampaio</v>
      </c>
      <c r="AA58" s="66">
        <v>11</v>
      </c>
      <c r="AB58" s="67" t="str">
        <f>TABELA!$B12</f>
        <v>Carlos Sampaio</v>
      </c>
      <c r="AC58" s="66">
        <v>12</v>
      </c>
      <c r="AD58" s="67" t="str">
        <f>TABELA!$B12</f>
        <v>Carlos Sampaio</v>
      </c>
      <c r="AE58" s="66">
        <v>13</v>
      </c>
      <c r="AF58" s="67" t="str">
        <f>TABELA!$B12</f>
        <v>Carlos Sampaio</v>
      </c>
      <c r="AG58" s="66">
        <v>14</v>
      </c>
      <c r="AH58" s="67" t="str">
        <f>TABELA!$B12</f>
        <v>Carlos Sampaio</v>
      </c>
      <c r="AI58" s="66">
        <v>15</v>
      </c>
      <c r="AJ58" s="67" t="str">
        <f>TABELA!$B12</f>
        <v>Carlos Sampaio</v>
      </c>
      <c r="AK58" s="66">
        <v>16</v>
      </c>
      <c r="AL58" s="67" t="str">
        <f>TABELA!$B12</f>
        <v>Carlos Sampaio</v>
      </c>
      <c r="AM58" s="66">
        <v>17</v>
      </c>
      <c r="AN58" s="67" t="str">
        <f>TABELA!$B12</f>
        <v>Carlos Sampaio</v>
      </c>
      <c r="AO58" s="66">
        <v>18</v>
      </c>
      <c r="AP58" s="67" t="str">
        <f>TABELA!$B12</f>
        <v>Carlos Sampaio</v>
      </c>
      <c r="AQ58" s="66">
        <v>19</v>
      </c>
      <c r="AR58" s="67" t="str">
        <f>TABELA!$B12</f>
        <v>Carlos Sampaio</v>
      </c>
      <c r="AS58" s="66">
        <v>20</v>
      </c>
      <c r="AT58" s="67" t="str">
        <f>TABELA!$B12</f>
        <v>Carlos Sampaio</v>
      </c>
      <c r="AU58" s="66">
        <v>21</v>
      </c>
      <c r="AV58" s="67" t="str">
        <f>TABELA!$B12</f>
        <v>Carlos Sampaio</v>
      </c>
      <c r="AW58" s="66">
        <v>22</v>
      </c>
      <c r="AX58" s="67" t="str">
        <f>TABELA!$B12</f>
        <v>Carlos Sampaio</v>
      </c>
      <c r="AY58" s="66">
        <v>23</v>
      </c>
      <c r="AZ58" s="67" t="str">
        <f>TABELA!$B12</f>
        <v>Carlos Sampaio</v>
      </c>
      <c r="BA58" s="66">
        <v>24</v>
      </c>
      <c r="BB58" s="67" t="str">
        <f>TABELA!$B12</f>
        <v>Carlos Sampaio</v>
      </c>
      <c r="BC58" s="66">
        <v>25</v>
      </c>
      <c r="BD58" s="67" t="str">
        <f>TABELA!$B12</f>
        <v>Carlos Sampaio</v>
      </c>
      <c r="BE58" s="66">
        <v>26</v>
      </c>
      <c r="BF58" s="67" t="str">
        <f>TABELA!$B12</f>
        <v>Carlos Sampaio</v>
      </c>
      <c r="BG58" s="66">
        <v>27</v>
      </c>
      <c r="BH58" s="67" t="str">
        <f>TABELA!$B12</f>
        <v>Carlos Sampaio</v>
      </c>
      <c r="BI58" s="66">
        <v>28</v>
      </c>
      <c r="BJ58" s="67" t="str">
        <f>TABELA!$B12</f>
        <v>Carlos Sampaio</v>
      </c>
      <c r="BK58" s="66">
        <v>29</v>
      </c>
      <c r="BL58" s="67" t="str">
        <f>TABELA!$B12</f>
        <v>Carlos Sampaio</v>
      </c>
      <c r="BM58" s="66">
        <v>30</v>
      </c>
      <c r="BN58" s="67" t="str">
        <f>TABELA!$B12</f>
        <v>Carlos Sampaio</v>
      </c>
      <c r="BO58" s="66">
        <v>31</v>
      </c>
      <c r="BP58" s="67" t="str">
        <f>TABELA!$B12</f>
        <v>Carlos Sampaio</v>
      </c>
      <c r="BQ58" s="66">
        <v>32</v>
      </c>
      <c r="BR58" s="67" t="str">
        <f>TABELA!$B12</f>
        <v>Carlos Sampaio</v>
      </c>
      <c r="BS58" s="66">
        <v>33</v>
      </c>
      <c r="BT58" s="67" t="str">
        <f>TABELA!$B12</f>
        <v>Carlos Sampaio</v>
      </c>
      <c r="BU58" s="66">
        <v>34</v>
      </c>
      <c r="BV58" s="67" t="str">
        <f>TABELA!$B12</f>
        <v>Carlos Sampaio</v>
      </c>
      <c r="BW58" s="66">
        <v>35</v>
      </c>
      <c r="BX58" s="67" t="str">
        <f>TABELA!$B12</f>
        <v>Carlos Sampaio</v>
      </c>
      <c r="BY58" s="66">
        <v>36</v>
      </c>
      <c r="BZ58" s="67" t="str">
        <f>TABELA!$B12</f>
        <v>Carlos Sampaio</v>
      </c>
      <c r="CA58" s="66">
        <v>37</v>
      </c>
      <c r="CB58" s="67" t="str">
        <f>TABELA!$B12</f>
        <v>Carlos Sampaio</v>
      </c>
      <c r="CC58" s="66">
        <v>38</v>
      </c>
      <c r="CD58" s="67" t="str">
        <f>TABELA!$B12</f>
        <v>Carlos Sampaio</v>
      </c>
      <c r="CE58" s="66">
        <v>39</v>
      </c>
      <c r="CF58" s="67" t="str">
        <f>TABELA!$B12</f>
        <v>Carlos Sampaio</v>
      </c>
      <c r="CG58" s="66">
        <v>40</v>
      </c>
      <c r="CH58" s="67" t="str">
        <f>TABELA!$B12</f>
        <v>Carlos Sampaio</v>
      </c>
      <c r="CI58" s="66">
        <v>41</v>
      </c>
    </row>
    <row r="59" spans="5:87" ht="30" x14ac:dyDescent="0.25">
      <c r="E59" s="69" t="s">
        <v>1</v>
      </c>
      <c r="F59" s="69" t="s">
        <v>1</v>
      </c>
      <c r="G59" s="68" t="s">
        <v>206</v>
      </c>
      <c r="H59" s="69" t="s">
        <v>1</v>
      </c>
      <c r="I59" s="68" t="s">
        <v>206</v>
      </c>
      <c r="J59" s="69" t="s">
        <v>1</v>
      </c>
      <c r="K59" s="68" t="s">
        <v>206</v>
      </c>
      <c r="L59" s="69" t="s">
        <v>1</v>
      </c>
      <c r="M59" s="68" t="s">
        <v>206</v>
      </c>
      <c r="N59" s="69" t="s">
        <v>1</v>
      </c>
      <c r="O59" s="68" t="s">
        <v>206</v>
      </c>
      <c r="P59" s="69" t="s">
        <v>1</v>
      </c>
      <c r="Q59" s="68" t="s">
        <v>206</v>
      </c>
      <c r="R59" s="69" t="s">
        <v>1</v>
      </c>
      <c r="S59" s="68" t="s">
        <v>206</v>
      </c>
      <c r="T59" s="69" t="s">
        <v>1</v>
      </c>
      <c r="U59" s="68" t="s">
        <v>206</v>
      </c>
      <c r="V59" s="69" t="s">
        <v>1</v>
      </c>
      <c r="W59" s="68" t="s">
        <v>206</v>
      </c>
      <c r="X59" s="69" t="s">
        <v>1</v>
      </c>
      <c r="Y59" s="68" t="s">
        <v>206</v>
      </c>
      <c r="Z59" s="69" t="s">
        <v>1</v>
      </c>
      <c r="AA59" s="68" t="s">
        <v>206</v>
      </c>
      <c r="AB59" s="69" t="s">
        <v>1</v>
      </c>
      <c r="AC59" s="68" t="s">
        <v>206</v>
      </c>
      <c r="AD59" s="69" t="s">
        <v>1</v>
      </c>
      <c r="AE59" s="68" t="s">
        <v>206</v>
      </c>
      <c r="AF59" s="69" t="s">
        <v>1</v>
      </c>
      <c r="AG59" s="68" t="s">
        <v>206</v>
      </c>
      <c r="AH59" s="69" t="s">
        <v>1</v>
      </c>
      <c r="AI59" s="68" t="s">
        <v>206</v>
      </c>
      <c r="AJ59" s="69" t="s">
        <v>1</v>
      </c>
      <c r="AK59" s="68" t="s">
        <v>206</v>
      </c>
      <c r="AL59" s="69" t="s">
        <v>1</v>
      </c>
      <c r="AM59" s="68" t="s">
        <v>206</v>
      </c>
      <c r="AN59" s="69" t="s">
        <v>1</v>
      </c>
      <c r="AO59" s="68" t="s">
        <v>206</v>
      </c>
      <c r="AP59" s="69" t="s">
        <v>1</v>
      </c>
      <c r="AQ59" s="68" t="s">
        <v>206</v>
      </c>
      <c r="AR59" s="69" t="s">
        <v>1</v>
      </c>
      <c r="AS59" s="68" t="s">
        <v>206</v>
      </c>
      <c r="AT59" s="69" t="s">
        <v>1</v>
      </c>
      <c r="AU59" s="68" t="s">
        <v>206</v>
      </c>
      <c r="AV59" s="69" t="s">
        <v>1</v>
      </c>
      <c r="AW59" s="68" t="s">
        <v>206</v>
      </c>
      <c r="AX59" s="69" t="s">
        <v>1</v>
      </c>
      <c r="AY59" s="68" t="s">
        <v>206</v>
      </c>
      <c r="AZ59" s="69" t="s">
        <v>1</v>
      </c>
      <c r="BA59" s="68" t="s">
        <v>206</v>
      </c>
      <c r="BB59" s="69" t="s">
        <v>1</v>
      </c>
      <c r="BC59" s="68" t="s">
        <v>206</v>
      </c>
      <c r="BD59" s="69" t="s">
        <v>1</v>
      </c>
      <c r="BE59" s="68" t="s">
        <v>206</v>
      </c>
      <c r="BF59" s="69" t="s">
        <v>1</v>
      </c>
      <c r="BG59" s="68" t="s">
        <v>206</v>
      </c>
      <c r="BH59" s="69" t="s">
        <v>1</v>
      </c>
      <c r="BI59" s="68" t="s">
        <v>206</v>
      </c>
      <c r="BJ59" s="69" t="s">
        <v>1</v>
      </c>
      <c r="BK59" s="68" t="s">
        <v>206</v>
      </c>
      <c r="BL59" s="69" t="s">
        <v>1</v>
      </c>
      <c r="BM59" s="68" t="s">
        <v>206</v>
      </c>
      <c r="BN59" s="69" t="s">
        <v>1</v>
      </c>
      <c r="BO59" s="68" t="s">
        <v>206</v>
      </c>
      <c r="BP59" s="69" t="s">
        <v>1</v>
      </c>
      <c r="BQ59" s="68" t="s">
        <v>206</v>
      </c>
      <c r="BR59" s="69" t="s">
        <v>1</v>
      </c>
      <c r="BS59" s="68" t="s">
        <v>206</v>
      </c>
      <c r="BT59" s="69" t="s">
        <v>1</v>
      </c>
      <c r="BU59" s="68" t="s">
        <v>206</v>
      </c>
      <c r="BV59" s="69" t="s">
        <v>1</v>
      </c>
      <c r="BW59" s="68" t="s">
        <v>206</v>
      </c>
      <c r="BX59" s="69" t="s">
        <v>1</v>
      </c>
      <c r="BY59" s="68" t="s">
        <v>206</v>
      </c>
      <c r="BZ59" s="69" t="s">
        <v>1</v>
      </c>
      <c r="CA59" s="68" t="s">
        <v>206</v>
      </c>
      <c r="CB59" s="69" t="s">
        <v>1</v>
      </c>
      <c r="CC59" s="68" t="s">
        <v>206</v>
      </c>
      <c r="CD59" s="69" t="s">
        <v>1</v>
      </c>
      <c r="CE59" s="68" t="s">
        <v>206</v>
      </c>
      <c r="CF59" s="69" t="s">
        <v>1</v>
      </c>
      <c r="CG59" s="68" t="s">
        <v>206</v>
      </c>
      <c r="CH59" s="69" t="s">
        <v>1</v>
      </c>
      <c r="CI59" s="68" t="s">
        <v>206</v>
      </c>
    </row>
    <row r="60" spans="5:87" x14ac:dyDescent="0.25">
      <c r="E60" s="67" t="str">
        <f>TABELA!$B13</f>
        <v>Cláudio Carvalho</v>
      </c>
      <c r="F60" s="67" t="str">
        <f>TABELA!$B13</f>
        <v>Cláudio Carvalho</v>
      </c>
      <c r="G60" s="66">
        <v>1</v>
      </c>
      <c r="H60" s="67" t="str">
        <f>TABELA!$B13</f>
        <v>Cláudio Carvalho</v>
      </c>
      <c r="I60" s="66">
        <v>2</v>
      </c>
      <c r="J60" s="67" t="str">
        <f>TABELA!$B13</f>
        <v>Cláudio Carvalho</v>
      </c>
      <c r="K60" s="66">
        <v>3</v>
      </c>
      <c r="L60" s="67" t="str">
        <f>TABELA!$B13</f>
        <v>Cláudio Carvalho</v>
      </c>
      <c r="M60" s="66">
        <v>4</v>
      </c>
      <c r="N60" s="67" t="str">
        <f>TABELA!$B13</f>
        <v>Cláudio Carvalho</v>
      </c>
      <c r="O60" s="66">
        <v>5</v>
      </c>
      <c r="P60" s="67" t="str">
        <f>TABELA!$B13</f>
        <v>Cláudio Carvalho</v>
      </c>
      <c r="Q60" s="66">
        <v>6</v>
      </c>
      <c r="R60" s="67" t="str">
        <f>TABELA!$B13</f>
        <v>Cláudio Carvalho</v>
      </c>
      <c r="S60" s="66">
        <v>7</v>
      </c>
      <c r="T60" s="67" t="str">
        <f>TABELA!$B13</f>
        <v>Cláudio Carvalho</v>
      </c>
      <c r="U60" s="66">
        <v>8</v>
      </c>
      <c r="V60" s="67" t="str">
        <f>TABELA!$B13</f>
        <v>Cláudio Carvalho</v>
      </c>
      <c r="W60" s="66">
        <v>9</v>
      </c>
      <c r="X60" s="67" t="str">
        <f>TABELA!$B13</f>
        <v>Cláudio Carvalho</v>
      </c>
      <c r="Y60" s="66">
        <v>10</v>
      </c>
      <c r="Z60" s="67" t="str">
        <f>TABELA!$B13</f>
        <v>Cláudio Carvalho</v>
      </c>
      <c r="AA60" s="66">
        <v>11</v>
      </c>
      <c r="AB60" s="67" t="str">
        <f>TABELA!$B13</f>
        <v>Cláudio Carvalho</v>
      </c>
      <c r="AC60" s="66">
        <v>12</v>
      </c>
      <c r="AD60" s="67" t="str">
        <f>TABELA!$B13</f>
        <v>Cláudio Carvalho</v>
      </c>
      <c r="AE60" s="66">
        <v>13</v>
      </c>
      <c r="AF60" s="67" t="str">
        <f>TABELA!$B13</f>
        <v>Cláudio Carvalho</v>
      </c>
      <c r="AG60" s="66">
        <v>14</v>
      </c>
      <c r="AH60" s="67" t="str">
        <f>TABELA!$B13</f>
        <v>Cláudio Carvalho</v>
      </c>
      <c r="AI60" s="66">
        <v>15</v>
      </c>
      <c r="AJ60" s="67" t="str">
        <f>TABELA!$B13</f>
        <v>Cláudio Carvalho</v>
      </c>
      <c r="AK60" s="66">
        <v>16</v>
      </c>
      <c r="AL60" s="67" t="str">
        <f>TABELA!$B13</f>
        <v>Cláudio Carvalho</v>
      </c>
      <c r="AM60" s="66">
        <v>17</v>
      </c>
      <c r="AN60" s="67" t="str">
        <f>TABELA!$B13</f>
        <v>Cláudio Carvalho</v>
      </c>
      <c r="AO60" s="66">
        <v>18</v>
      </c>
      <c r="AP60" s="67" t="str">
        <f>TABELA!$B13</f>
        <v>Cláudio Carvalho</v>
      </c>
      <c r="AQ60" s="66">
        <v>19</v>
      </c>
      <c r="AR60" s="67" t="str">
        <f>TABELA!$B13</f>
        <v>Cláudio Carvalho</v>
      </c>
      <c r="AS60" s="66">
        <v>20</v>
      </c>
      <c r="AT60" s="67" t="str">
        <f>TABELA!$B13</f>
        <v>Cláudio Carvalho</v>
      </c>
      <c r="AU60" s="66">
        <v>21</v>
      </c>
      <c r="AV60" s="67" t="str">
        <f>TABELA!$B13</f>
        <v>Cláudio Carvalho</v>
      </c>
      <c r="AW60" s="66">
        <v>22</v>
      </c>
      <c r="AX60" s="67" t="str">
        <f>TABELA!$B13</f>
        <v>Cláudio Carvalho</v>
      </c>
      <c r="AY60" s="66">
        <v>23</v>
      </c>
      <c r="AZ60" s="67" t="str">
        <f>TABELA!$B13</f>
        <v>Cláudio Carvalho</v>
      </c>
      <c r="BA60" s="66">
        <v>24</v>
      </c>
      <c r="BB60" s="67" t="str">
        <f>TABELA!$B13</f>
        <v>Cláudio Carvalho</v>
      </c>
      <c r="BC60" s="66">
        <v>25</v>
      </c>
      <c r="BD60" s="67" t="str">
        <f>TABELA!$B13</f>
        <v>Cláudio Carvalho</v>
      </c>
      <c r="BE60" s="66">
        <v>26</v>
      </c>
      <c r="BF60" s="67" t="str">
        <f>TABELA!$B13</f>
        <v>Cláudio Carvalho</v>
      </c>
      <c r="BG60" s="66">
        <v>27</v>
      </c>
      <c r="BH60" s="67" t="str">
        <f>TABELA!$B13</f>
        <v>Cláudio Carvalho</v>
      </c>
      <c r="BI60" s="66">
        <v>28</v>
      </c>
      <c r="BJ60" s="67" t="str">
        <f>TABELA!$B13</f>
        <v>Cláudio Carvalho</v>
      </c>
      <c r="BK60" s="66">
        <v>29</v>
      </c>
      <c r="BL60" s="67" t="str">
        <f>TABELA!$B13</f>
        <v>Cláudio Carvalho</v>
      </c>
      <c r="BM60" s="66">
        <v>30</v>
      </c>
      <c r="BN60" s="67" t="str">
        <f>TABELA!$B13</f>
        <v>Cláudio Carvalho</v>
      </c>
      <c r="BO60" s="66">
        <v>31</v>
      </c>
      <c r="BP60" s="67" t="str">
        <f>TABELA!$B13</f>
        <v>Cláudio Carvalho</v>
      </c>
      <c r="BQ60" s="66">
        <v>32</v>
      </c>
      <c r="BR60" s="67" t="str">
        <f>TABELA!$B13</f>
        <v>Cláudio Carvalho</v>
      </c>
      <c r="BS60" s="66">
        <v>33</v>
      </c>
      <c r="BT60" s="67" t="str">
        <f>TABELA!$B13</f>
        <v>Cláudio Carvalho</v>
      </c>
      <c r="BU60" s="66">
        <v>34</v>
      </c>
      <c r="BV60" s="67" t="str">
        <f>TABELA!$B13</f>
        <v>Cláudio Carvalho</v>
      </c>
      <c r="BW60" s="66">
        <v>35</v>
      </c>
      <c r="BX60" s="67" t="str">
        <f>TABELA!$B13</f>
        <v>Cláudio Carvalho</v>
      </c>
      <c r="BY60" s="66">
        <v>36</v>
      </c>
      <c r="BZ60" s="67" t="str">
        <f>TABELA!$B13</f>
        <v>Cláudio Carvalho</v>
      </c>
      <c r="CA60" s="66">
        <v>37</v>
      </c>
      <c r="CB60" s="67" t="str">
        <f>TABELA!$B13</f>
        <v>Cláudio Carvalho</v>
      </c>
      <c r="CC60" s="66">
        <v>38</v>
      </c>
      <c r="CD60" s="67" t="str">
        <f>TABELA!$B13</f>
        <v>Cláudio Carvalho</v>
      </c>
      <c r="CE60" s="66">
        <v>39</v>
      </c>
      <c r="CF60" s="67" t="str">
        <f>TABELA!$B13</f>
        <v>Cláudio Carvalho</v>
      </c>
      <c r="CG60" s="66">
        <v>40</v>
      </c>
      <c r="CH60" s="67" t="str">
        <f>TABELA!$B13</f>
        <v>Cláudio Carvalho</v>
      </c>
      <c r="CI60" s="66">
        <v>41</v>
      </c>
    </row>
    <row r="61" spans="5:87" ht="30" x14ac:dyDescent="0.25">
      <c r="E61" s="69" t="s">
        <v>1</v>
      </c>
      <c r="F61" s="69" t="s">
        <v>1</v>
      </c>
      <c r="G61" s="68" t="s">
        <v>206</v>
      </c>
      <c r="H61" s="69" t="s">
        <v>1</v>
      </c>
      <c r="I61" s="68" t="s">
        <v>206</v>
      </c>
      <c r="J61" s="69" t="s">
        <v>1</v>
      </c>
      <c r="K61" s="68" t="s">
        <v>206</v>
      </c>
      <c r="L61" s="69" t="s">
        <v>1</v>
      </c>
      <c r="M61" s="68" t="s">
        <v>206</v>
      </c>
      <c r="N61" s="69" t="s">
        <v>1</v>
      </c>
      <c r="O61" s="68" t="s">
        <v>206</v>
      </c>
      <c r="P61" s="69" t="s">
        <v>1</v>
      </c>
      <c r="Q61" s="68" t="s">
        <v>206</v>
      </c>
      <c r="R61" s="69" t="s">
        <v>1</v>
      </c>
      <c r="S61" s="68" t="s">
        <v>206</v>
      </c>
      <c r="T61" s="69" t="s">
        <v>1</v>
      </c>
      <c r="U61" s="68" t="s">
        <v>206</v>
      </c>
      <c r="V61" s="69" t="s">
        <v>1</v>
      </c>
      <c r="W61" s="68" t="s">
        <v>206</v>
      </c>
      <c r="X61" s="69" t="s">
        <v>1</v>
      </c>
      <c r="Y61" s="68" t="s">
        <v>206</v>
      </c>
      <c r="Z61" s="69" t="s">
        <v>1</v>
      </c>
      <c r="AA61" s="68" t="s">
        <v>206</v>
      </c>
      <c r="AB61" s="69" t="s">
        <v>1</v>
      </c>
      <c r="AC61" s="68" t="s">
        <v>206</v>
      </c>
      <c r="AD61" s="69" t="s">
        <v>1</v>
      </c>
      <c r="AE61" s="68" t="s">
        <v>206</v>
      </c>
      <c r="AF61" s="69" t="s">
        <v>1</v>
      </c>
      <c r="AG61" s="68" t="s">
        <v>206</v>
      </c>
      <c r="AH61" s="69" t="s">
        <v>1</v>
      </c>
      <c r="AI61" s="68" t="s">
        <v>206</v>
      </c>
      <c r="AJ61" s="69" t="s">
        <v>1</v>
      </c>
      <c r="AK61" s="68" t="s">
        <v>206</v>
      </c>
      <c r="AL61" s="69" t="s">
        <v>1</v>
      </c>
      <c r="AM61" s="68" t="s">
        <v>206</v>
      </c>
      <c r="AN61" s="69" t="s">
        <v>1</v>
      </c>
      <c r="AO61" s="68" t="s">
        <v>206</v>
      </c>
      <c r="AP61" s="69" t="s">
        <v>1</v>
      </c>
      <c r="AQ61" s="68" t="s">
        <v>206</v>
      </c>
      <c r="AR61" s="69" t="s">
        <v>1</v>
      </c>
      <c r="AS61" s="68" t="s">
        <v>206</v>
      </c>
      <c r="AT61" s="69" t="s">
        <v>1</v>
      </c>
      <c r="AU61" s="68" t="s">
        <v>206</v>
      </c>
      <c r="AV61" s="69" t="s">
        <v>1</v>
      </c>
      <c r="AW61" s="68" t="s">
        <v>206</v>
      </c>
      <c r="AX61" s="69" t="s">
        <v>1</v>
      </c>
      <c r="AY61" s="68" t="s">
        <v>206</v>
      </c>
      <c r="AZ61" s="69" t="s">
        <v>1</v>
      </c>
      <c r="BA61" s="68" t="s">
        <v>206</v>
      </c>
      <c r="BB61" s="69" t="s">
        <v>1</v>
      </c>
      <c r="BC61" s="68" t="s">
        <v>206</v>
      </c>
      <c r="BD61" s="69" t="s">
        <v>1</v>
      </c>
      <c r="BE61" s="68" t="s">
        <v>206</v>
      </c>
      <c r="BF61" s="69" t="s">
        <v>1</v>
      </c>
      <c r="BG61" s="68" t="s">
        <v>206</v>
      </c>
      <c r="BH61" s="69" t="s">
        <v>1</v>
      </c>
      <c r="BI61" s="68" t="s">
        <v>206</v>
      </c>
      <c r="BJ61" s="69" t="s">
        <v>1</v>
      </c>
      <c r="BK61" s="68" t="s">
        <v>206</v>
      </c>
      <c r="BL61" s="69" t="s">
        <v>1</v>
      </c>
      <c r="BM61" s="68" t="s">
        <v>206</v>
      </c>
      <c r="BN61" s="69" t="s">
        <v>1</v>
      </c>
      <c r="BO61" s="68" t="s">
        <v>206</v>
      </c>
      <c r="BP61" s="69" t="s">
        <v>1</v>
      </c>
      <c r="BQ61" s="68" t="s">
        <v>206</v>
      </c>
      <c r="BR61" s="69" t="s">
        <v>1</v>
      </c>
      <c r="BS61" s="68" t="s">
        <v>206</v>
      </c>
      <c r="BT61" s="69" t="s">
        <v>1</v>
      </c>
      <c r="BU61" s="68" t="s">
        <v>206</v>
      </c>
      <c r="BV61" s="69" t="s">
        <v>1</v>
      </c>
      <c r="BW61" s="68" t="s">
        <v>206</v>
      </c>
      <c r="BX61" s="69" t="s">
        <v>1</v>
      </c>
      <c r="BY61" s="68" t="s">
        <v>206</v>
      </c>
      <c r="BZ61" s="69" t="s">
        <v>1</v>
      </c>
      <c r="CA61" s="68" t="s">
        <v>206</v>
      </c>
      <c r="CB61" s="69" t="s">
        <v>1</v>
      </c>
      <c r="CC61" s="68" t="s">
        <v>206</v>
      </c>
      <c r="CD61" s="69" t="s">
        <v>1</v>
      </c>
      <c r="CE61" s="68" t="s">
        <v>206</v>
      </c>
      <c r="CF61" s="69" t="s">
        <v>1</v>
      </c>
      <c r="CG61" s="68" t="s">
        <v>206</v>
      </c>
      <c r="CH61" s="69" t="s">
        <v>1</v>
      </c>
      <c r="CI61" s="68" t="s">
        <v>206</v>
      </c>
    </row>
    <row r="62" spans="5:87" x14ac:dyDescent="0.25">
      <c r="E62" s="67" t="str">
        <f>TABELA!$B14</f>
        <v>Cláudio Dumont</v>
      </c>
      <c r="F62" s="67" t="str">
        <f>TABELA!$B14</f>
        <v>Cláudio Dumont</v>
      </c>
      <c r="G62" s="66">
        <v>1</v>
      </c>
      <c r="H62" s="67" t="str">
        <f>TABELA!$B14</f>
        <v>Cláudio Dumont</v>
      </c>
      <c r="I62" s="66">
        <v>2</v>
      </c>
      <c r="J62" s="67" t="str">
        <f>TABELA!$B14</f>
        <v>Cláudio Dumont</v>
      </c>
      <c r="K62" s="66">
        <v>3</v>
      </c>
      <c r="L62" s="67" t="str">
        <f>TABELA!$B14</f>
        <v>Cláudio Dumont</v>
      </c>
      <c r="M62" s="66">
        <v>4</v>
      </c>
      <c r="N62" s="67" t="str">
        <f>TABELA!$B14</f>
        <v>Cláudio Dumont</v>
      </c>
      <c r="O62" s="66">
        <v>5</v>
      </c>
      <c r="P62" s="67" t="str">
        <f>TABELA!$B14</f>
        <v>Cláudio Dumont</v>
      </c>
      <c r="Q62" s="66">
        <v>6</v>
      </c>
      <c r="R62" s="67" t="str">
        <f>TABELA!$B14</f>
        <v>Cláudio Dumont</v>
      </c>
      <c r="S62" s="66">
        <v>7</v>
      </c>
      <c r="T62" s="67" t="str">
        <f>TABELA!$B14</f>
        <v>Cláudio Dumont</v>
      </c>
      <c r="U62" s="66">
        <v>8</v>
      </c>
      <c r="V62" s="67" t="str">
        <f>TABELA!$B14</f>
        <v>Cláudio Dumont</v>
      </c>
      <c r="W62" s="66">
        <v>9</v>
      </c>
      <c r="X62" s="67" t="str">
        <f>TABELA!$B14</f>
        <v>Cláudio Dumont</v>
      </c>
      <c r="Y62" s="66">
        <v>10</v>
      </c>
      <c r="Z62" s="67" t="str">
        <f>TABELA!$B14</f>
        <v>Cláudio Dumont</v>
      </c>
      <c r="AA62" s="66">
        <v>11</v>
      </c>
      <c r="AB62" s="67" t="str">
        <f>TABELA!$B14</f>
        <v>Cláudio Dumont</v>
      </c>
      <c r="AC62" s="66">
        <v>12</v>
      </c>
      <c r="AD62" s="67" t="str">
        <f>TABELA!$B14</f>
        <v>Cláudio Dumont</v>
      </c>
      <c r="AE62" s="66">
        <v>13</v>
      </c>
      <c r="AF62" s="67" t="str">
        <f>TABELA!$B14</f>
        <v>Cláudio Dumont</v>
      </c>
      <c r="AG62" s="66">
        <v>14</v>
      </c>
      <c r="AH62" s="67" t="str">
        <f>TABELA!$B14</f>
        <v>Cláudio Dumont</v>
      </c>
      <c r="AI62" s="66">
        <v>15</v>
      </c>
      <c r="AJ62" s="67" t="str">
        <f>TABELA!$B14</f>
        <v>Cláudio Dumont</v>
      </c>
      <c r="AK62" s="66">
        <v>16</v>
      </c>
      <c r="AL62" s="67" t="str">
        <f>TABELA!$B14</f>
        <v>Cláudio Dumont</v>
      </c>
      <c r="AM62" s="66">
        <v>17</v>
      </c>
      <c r="AN62" s="67" t="str">
        <f>TABELA!$B14</f>
        <v>Cláudio Dumont</v>
      </c>
      <c r="AO62" s="66">
        <v>18</v>
      </c>
      <c r="AP62" s="67" t="str">
        <f>TABELA!$B14</f>
        <v>Cláudio Dumont</v>
      </c>
      <c r="AQ62" s="66">
        <v>19</v>
      </c>
      <c r="AR62" s="67" t="str">
        <f>TABELA!$B14</f>
        <v>Cláudio Dumont</v>
      </c>
      <c r="AS62" s="66">
        <v>20</v>
      </c>
      <c r="AT62" s="67" t="str">
        <f>TABELA!$B14</f>
        <v>Cláudio Dumont</v>
      </c>
      <c r="AU62" s="66">
        <v>21</v>
      </c>
      <c r="AV62" s="67" t="str">
        <f>TABELA!$B14</f>
        <v>Cláudio Dumont</v>
      </c>
      <c r="AW62" s="66">
        <v>22</v>
      </c>
      <c r="AX62" s="67" t="str">
        <f>TABELA!$B14</f>
        <v>Cláudio Dumont</v>
      </c>
      <c r="AY62" s="66">
        <v>23</v>
      </c>
      <c r="AZ62" s="67" t="str">
        <f>TABELA!$B14</f>
        <v>Cláudio Dumont</v>
      </c>
      <c r="BA62" s="66">
        <v>24</v>
      </c>
      <c r="BB62" s="67" t="str">
        <f>TABELA!$B14</f>
        <v>Cláudio Dumont</v>
      </c>
      <c r="BC62" s="66">
        <v>25</v>
      </c>
      <c r="BD62" s="67" t="str">
        <f>TABELA!$B14</f>
        <v>Cláudio Dumont</v>
      </c>
      <c r="BE62" s="66">
        <v>26</v>
      </c>
      <c r="BF62" s="67" t="str">
        <f>TABELA!$B14</f>
        <v>Cláudio Dumont</v>
      </c>
      <c r="BG62" s="66">
        <v>27</v>
      </c>
      <c r="BH62" s="67" t="str">
        <f>TABELA!$B14</f>
        <v>Cláudio Dumont</v>
      </c>
      <c r="BI62" s="66">
        <v>28</v>
      </c>
      <c r="BJ62" s="67" t="str">
        <f>TABELA!$B14</f>
        <v>Cláudio Dumont</v>
      </c>
      <c r="BK62" s="66">
        <v>29</v>
      </c>
      <c r="BL62" s="67" t="str">
        <f>TABELA!$B14</f>
        <v>Cláudio Dumont</v>
      </c>
      <c r="BM62" s="66">
        <v>30</v>
      </c>
      <c r="BN62" s="67" t="str">
        <f>TABELA!$B14</f>
        <v>Cláudio Dumont</v>
      </c>
      <c r="BO62" s="66">
        <v>31</v>
      </c>
      <c r="BP62" s="67" t="str">
        <f>TABELA!$B14</f>
        <v>Cláudio Dumont</v>
      </c>
      <c r="BQ62" s="66">
        <v>32</v>
      </c>
      <c r="BR62" s="67" t="str">
        <f>TABELA!$B14</f>
        <v>Cláudio Dumont</v>
      </c>
      <c r="BS62" s="66">
        <v>33</v>
      </c>
      <c r="BT62" s="67" t="str">
        <f>TABELA!$B14</f>
        <v>Cláudio Dumont</v>
      </c>
      <c r="BU62" s="66">
        <v>34</v>
      </c>
      <c r="BV62" s="67" t="str">
        <f>TABELA!$B14</f>
        <v>Cláudio Dumont</v>
      </c>
      <c r="BW62" s="66">
        <v>35</v>
      </c>
      <c r="BX62" s="67" t="str">
        <f>TABELA!$B14</f>
        <v>Cláudio Dumont</v>
      </c>
      <c r="BY62" s="66">
        <v>36</v>
      </c>
      <c r="BZ62" s="67" t="str">
        <f>TABELA!$B14</f>
        <v>Cláudio Dumont</v>
      </c>
      <c r="CA62" s="66">
        <v>37</v>
      </c>
      <c r="CB62" s="67" t="str">
        <f>TABELA!$B14</f>
        <v>Cláudio Dumont</v>
      </c>
      <c r="CC62" s="66">
        <v>38</v>
      </c>
      <c r="CD62" s="67" t="str">
        <f>TABELA!$B14</f>
        <v>Cláudio Dumont</v>
      </c>
      <c r="CE62" s="66">
        <v>39</v>
      </c>
      <c r="CF62" s="67" t="str">
        <f>TABELA!$B14</f>
        <v>Cláudio Dumont</v>
      </c>
      <c r="CG62" s="66">
        <v>40</v>
      </c>
      <c r="CH62" s="67" t="str">
        <f>TABELA!$B14</f>
        <v>Cláudio Dumont</v>
      </c>
      <c r="CI62" s="66">
        <v>41</v>
      </c>
    </row>
    <row r="63" spans="5:87" ht="30" x14ac:dyDescent="0.25">
      <c r="E63" s="69" t="s">
        <v>1</v>
      </c>
      <c r="F63" s="69" t="s">
        <v>1</v>
      </c>
      <c r="G63" s="68" t="s">
        <v>206</v>
      </c>
      <c r="H63" s="69" t="s">
        <v>1</v>
      </c>
      <c r="I63" s="68" t="s">
        <v>206</v>
      </c>
      <c r="J63" s="69" t="s">
        <v>1</v>
      </c>
      <c r="K63" s="68" t="s">
        <v>206</v>
      </c>
      <c r="L63" s="69" t="s">
        <v>1</v>
      </c>
      <c r="M63" s="68" t="s">
        <v>206</v>
      </c>
      <c r="N63" s="69" t="s">
        <v>1</v>
      </c>
      <c r="O63" s="68" t="s">
        <v>206</v>
      </c>
      <c r="P63" s="69" t="s">
        <v>1</v>
      </c>
      <c r="Q63" s="68" t="s">
        <v>206</v>
      </c>
      <c r="R63" s="69" t="s">
        <v>1</v>
      </c>
      <c r="S63" s="68" t="s">
        <v>206</v>
      </c>
      <c r="T63" s="69" t="s">
        <v>1</v>
      </c>
      <c r="U63" s="68" t="s">
        <v>206</v>
      </c>
      <c r="V63" s="69" t="s">
        <v>1</v>
      </c>
      <c r="W63" s="68" t="s">
        <v>206</v>
      </c>
      <c r="X63" s="69" t="s">
        <v>1</v>
      </c>
      <c r="Y63" s="68" t="s">
        <v>206</v>
      </c>
      <c r="Z63" s="69" t="s">
        <v>1</v>
      </c>
      <c r="AA63" s="68" t="s">
        <v>206</v>
      </c>
      <c r="AB63" s="69" t="s">
        <v>1</v>
      </c>
      <c r="AC63" s="68" t="s">
        <v>206</v>
      </c>
      <c r="AD63" s="69" t="s">
        <v>1</v>
      </c>
      <c r="AE63" s="68" t="s">
        <v>206</v>
      </c>
      <c r="AF63" s="69" t="s">
        <v>1</v>
      </c>
      <c r="AG63" s="68" t="s">
        <v>206</v>
      </c>
      <c r="AH63" s="69" t="s">
        <v>1</v>
      </c>
      <c r="AI63" s="68" t="s">
        <v>206</v>
      </c>
      <c r="AJ63" s="69" t="s">
        <v>1</v>
      </c>
      <c r="AK63" s="68" t="s">
        <v>206</v>
      </c>
      <c r="AL63" s="69" t="s">
        <v>1</v>
      </c>
      <c r="AM63" s="68" t="s">
        <v>206</v>
      </c>
      <c r="AN63" s="69" t="s">
        <v>1</v>
      </c>
      <c r="AO63" s="68" t="s">
        <v>206</v>
      </c>
      <c r="AP63" s="69" t="s">
        <v>1</v>
      </c>
      <c r="AQ63" s="68" t="s">
        <v>206</v>
      </c>
      <c r="AR63" s="69" t="s">
        <v>1</v>
      </c>
      <c r="AS63" s="68" t="s">
        <v>206</v>
      </c>
      <c r="AT63" s="69" t="s">
        <v>1</v>
      </c>
      <c r="AU63" s="68" t="s">
        <v>206</v>
      </c>
      <c r="AV63" s="69" t="s">
        <v>1</v>
      </c>
      <c r="AW63" s="68" t="s">
        <v>206</v>
      </c>
      <c r="AX63" s="69" t="s">
        <v>1</v>
      </c>
      <c r="AY63" s="68" t="s">
        <v>206</v>
      </c>
      <c r="AZ63" s="69" t="s">
        <v>1</v>
      </c>
      <c r="BA63" s="68" t="s">
        <v>206</v>
      </c>
      <c r="BB63" s="69" t="s">
        <v>1</v>
      </c>
      <c r="BC63" s="68" t="s">
        <v>206</v>
      </c>
      <c r="BD63" s="69" t="s">
        <v>1</v>
      </c>
      <c r="BE63" s="68" t="s">
        <v>206</v>
      </c>
      <c r="BF63" s="69" t="s">
        <v>1</v>
      </c>
      <c r="BG63" s="68" t="s">
        <v>206</v>
      </c>
      <c r="BH63" s="69" t="s">
        <v>1</v>
      </c>
      <c r="BI63" s="68" t="s">
        <v>206</v>
      </c>
      <c r="BJ63" s="69" t="s">
        <v>1</v>
      </c>
      <c r="BK63" s="68" t="s">
        <v>206</v>
      </c>
      <c r="BL63" s="69" t="s">
        <v>1</v>
      </c>
      <c r="BM63" s="68" t="s">
        <v>206</v>
      </c>
      <c r="BN63" s="69" t="s">
        <v>1</v>
      </c>
      <c r="BO63" s="68" t="s">
        <v>206</v>
      </c>
      <c r="BP63" s="69" t="s">
        <v>1</v>
      </c>
      <c r="BQ63" s="68" t="s">
        <v>206</v>
      </c>
      <c r="BR63" s="69" t="s">
        <v>1</v>
      </c>
      <c r="BS63" s="68" t="s">
        <v>206</v>
      </c>
      <c r="BT63" s="69" t="s">
        <v>1</v>
      </c>
      <c r="BU63" s="68" t="s">
        <v>206</v>
      </c>
      <c r="BV63" s="69" t="s">
        <v>1</v>
      </c>
      <c r="BW63" s="68" t="s">
        <v>206</v>
      </c>
      <c r="BX63" s="69" t="s">
        <v>1</v>
      </c>
      <c r="BY63" s="68" t="s">
        <v>206</v>
      </c>
      <c r="BZ63" s="69" t="s">
        <v>1</v>
      </c>
      <c r="CA63" s="68" t="s">
        <v>206</v>
      </c>
      <c r="CB63" s="69" t="s">
        <v>1</v>
      </c>
      <c r="CC63" s="68" t="s">
        <v>206</v>
      </c>
      <c r="CD63" s="69" t="s">
        <v>1</v>
      </c>
      <c r="CE63" s="68" t="s">
        <v>206</v>
      </c>
      <c r="CF63" s="69" t="s">
        <v>1</v>
      </c>
      <c r="CG63" s="68" t="s">
        <v>206</v>
      </c>
      <c r="CH63" s="69" t="s">
        <v>1</v>
      </c>
      <c r="CI63" s="68" t="s">
        <v>206</v>
      </c>
    </row>
    <row r="64" spans="5:87" x14ac:dyDescent="0.25">
      <c r="E64" s="67" t="str">
        <f>TABELA!$B15</f>
        <v>Claudio Junqueira</v>
      </c>
      <c r="F64" s="67" t="str">
        <f>TABELA!$B15</f>
        <v>Claudio Junqueira</v>
      </c>
      <c r="G64" s="66">
        <v>1</v>
      </c>
      <c r="H64" s="67" t="str">
        <f>TABELA!$B15</f>
        <v>Claudio Junqueira</v>
      </c>
      <c r="I64" s="66">
        <v>2</v>
      </c>
      <c r="J64" s="67" t="str">
        <f>TABELA!$B15</f>
        <v>Claudio Junqueira</v>
      </c>
      <c r="K64" s="66">
        <v>3</v>
      </c>
      <c r="L64" s="67" t="str">
        <f>TABELA!$B15</f>
        <v>Claudio Junqueira</v>
      </c>
      <c r="M64" s="66">
        <v>4</v>
      </c>
      <c r="N64" s="67" t="str">
        <f>TABELA!$B15</f>
        <v>Claudio Junqueira</v>
      </c>
      <c r="O64" s="66">
        <v>5</v>
      </c>
      <c r="P64" s="67" t="str">
        <f>TABELA!$B15</f>
        <v>Claudio Junqueira</v>
      </c>
      <c r="Q64" s="66">
        <v>6</v>
      </c>
      <c r="R64" s="67" t="str">
        <f>TABELA!$B15</f>
        <v>Claudio Junqueira</v>
      </c>
      <c r="S64" s="66">
        <v>7</v>
      </c>
      <c r="T64" s="67" t="str">
        <f>TABELA!$B15</f>
        <v>Claudio Junqueira</v>
      </c>
      <c r="U64" s="66">
        <v>8</v>
      </c>
      <c r="V64" s="67" t="str">
        <f>TABELA!$B15</f>
        <v>Claudio Junqueira</v>
      </c>
      <c r="W64" s="66">
        <v>9</v>
      </c>
      <c r="X64" s="67" t="str">
        <f>TABELA!$B15</f>
        <v>Claudio Junqueira</v>
      </c>
      <c r="Y64" s="66">
        <v>10</v>
      </c>
      <c r="Z64" s="67" t="str">
        <f>TABELA!$B15</f>
        <v>Claudio Junqueira</v>
      </c>
      <c r="AA64" s="66">
        <v>11</v>
      </c>
      <c r="AB64" s="67" t="str">
        <f>TABELA!$B15</f>
        <v>Claudio Junqueira</v>
      </c>
      <c r="AC64" s="66">
        <v>12</v>
      </c>
      <c r="AD64" s="67" t="str">
        <f>TABELA!$B15</f>
        <v>Claudio Junqueira</v>
      </c>
      <c r="AE64" s="66">
        <v>13</v>
      </c>
      <c r="AF64" s="67" t="str">
        <f>TABELA!$B15</f>
        <v>Claudio Junqueira</v>
      </c>
      <c r="AG64" s="66">
        <v>14</v>
      </c>
      <c r="AH64" s="67" t="str">
        <f>TABELA!$B15</f>
        <v>Claudio Junqueira</v>
      </c>
      <c r="AI64" s="66">
        <v>15</v>
      </c>
      <c r="AJ64" s="67" t="str">
        <f>TABELA!$B15</f>
        <v>Claudio Junqueira</v>
      </c>
      <c r="AK64" s="66">
        <v>16</v>
      </c>
      <c r="AL64" s="67" t="str">
        <f>TABELA!$B15</f>
        <v>Claudio Junqueira</v>
      </c>
      <c r="AM64" s="66">
        <v>17</v>
      </c>
      <c r="AN64" s="67" t="str">
        <f>TABELA!$B15</f>
        <v>Claudio Junqueira</v>
      </c>
      <c r="AO64" s="66">
        <v>18</v>
      </c>
      <c r="AP64" s="67" t="str">
        <f>TABELA!$B15</f>
        <v>Claudio Junqueira</v>
      </c>
      <c r="AQ64" s="66">
        <v>19</v>
      </c>
      <c r="AR64" s="67" t="str">
        <f>TABELA!$B15</f>
        <v>Claudio Junqueira</v>
      </c>
      <c r="AS64" s="66">
        <v>20</v>
      </c>
      <c r="AT64" s="67" t="str">
        <f>TABELA!$B15</f>
        <v>Claudio Junqueira</v>
      </c>
      <c r="AU64" s="66">
        <v>21</v>
      </c>
      <c r="AV64" s="67" t="str">
        <f>TABELA!$B15</f>
        <v>Claudio Junqueira</v>
      </c>
      <c r="AW64" s="66">
        <v>22</v>
      </c>
      <c r="AX64" s="67" t="str">
        <f>TABELA!$B15</f>
        <v>Claudio Junqueira</v>
      </c>
      <c r="AY64" s="66">
        <v>23</v>
      </c>
      <c r="AZ64" s="67" t="str">
        <f>TABELA!$B15</f>
        <v>Claudio Junqueira</v>
      </c>
      <c r="BA64" s="66">
        <v>24</v>
      </c>
      <c r="BB64" s="67" t="str">
        <f>TABELA!$B15</f>
        <v>Claudio Junqueira</v>
      </c>
      <c r="BC64" s="66">
        <v>25</v>
      </c>
      <c r="BD64" s="67" t="str">
        <f>TABELA!$B15</f>
        <v>Claudio Junqueira</v>
      </c>
      <c r="BE64" s="66">
        <v>26</v>
      </c>
      <c r="BF64" s="67" t="str">
        <f>TABELA!$B15</f>
        <v>Claudio Junqueira</v>
      </c>
      <c r="BG64" s="66">
        <v>27</v>
      </c>
      <c r="BH64" s="67" t="str">
        <f>TABELA!$B15</f>
        <v>Claudio Junqueira</v>
      </c>
      <c r="BI64" s="66">
        <v>28</v>
      </c>
      <c r="BJ64" s="67" t="str">
        <f>TABELA!$B15</f>
        <v>Claudio Junqueira</v>
      </c>
      <c r="BK64" s="66">
        <v>29</v>
      </c>
      <c r="BL64" s="67" t="str">
        <f>TABELA!$B15</f>
        <v>Claudio Junqueira</v>
      </c>
      <c r="BM64" s="66">
        <v>30</v>
      </c>
      <c r="BN64" s="67" t="str">
        <f>TABELA!$B15</f>
        <v>Claudio Junqueira</v>
      </c>
      <c r="BO64" s="66">
        <v>31</v>
      </c>
      <c r="BP64" s="67" t="str">
        <f>TABELA!$B15</f>
        <v>Claudio Junqueira</v>
      </c>
      <c r="BQ64" s="66">
        <v>32</v>
      </c>
      <c r="BR64" s="67" t="str">
        <f>TABELA!$B15</f>
        <v>Claudio Junqueira</v>
      </c>
      <c r="BS64" s="66">
        <v>33</v>
      </c>
      <c r="BT64" s="67" t="str">
        <f>TABELA!$B15</f>
        <v>Claudio Junqueira</v>
      </c>
      <c r="BU64" s="66">
        <v>34</v>
      </c>
      <c r="BV64" s="67" t="str">
        <f>TABELA!$B15</f>
        <v>Claudio Junqueira</v>
      </c>
      <c r="BW64" s="66">
        <v>35</v>
      </c>
      <c r="BX64" s="67" t="str">
        <f>TABELA!$B15</f>
        <v>Claudio Junqueira</v>
      </c>
      <c r="BY64" s="66">
        <v>36</v>
      </c>
      <c r="BZ64" s="67" t="str">
        <f>TABELA!$B15</f>
        <v>Claudio Junqueira</v>
      </c>
      <c r="CA64" s="66">
        <v>37</v>
      </c>
      <c r="CB64" s="67" t="str">
        <f>TABELA!$B15</f>
        <v>Claudio Junqueira</v>
      </c>
      <c r="CC64" s="66">
        <v>38</v>
      </c>
      <c r="CD64" s="67" t="str">
        <f>TABELA!$B15</f>
        <v>Claudio Junqueira</v>
      </c>
      <c r="CE64" s="66">
        <v>39</v>
      </c>
      <c r="CF64" s="67" t="str">
        <f>TABELA!$B15</f>
        <v>Claudio Junqueira</v>
      </c>
      <c r="CG64" s="66">
        <v>40</v>
      </c>
      <c r="CH64" s="67" t="str">
        <f>TABELA!$B15</f>
        <v>Claudio Junqueira</v>
      </c>
      <c r="CI64" s="66">
        <v>41</v>
      </c>
    </row>
    <row r="65" spans="5:87" ht="30" x14ac:dyDescent="0.25">
      <c r="E65" s="69" t="s">
        <v>1</v>
      </c>
      <c r="F65" s="69" t="s">
        <v>1</v>
      </c>
      <c r="G65" s="68" t="s">
        <v>206</v>
      </c>
      <c r="H65" s="69" t="s">
        <v>1</v>
      </c>
      <c r="I65" s="68" t="s">
        <v>206</v>
      </c>
      <c r="J65" s="69" t="s">
        <v>1</v>
      </c>
      <c r="K65" s="68" t="s">
        <v>206</v>
      </c>
      <c r="L65" s="69" t="s">
        <v>1</v>
      </c>
      <c r="M65" s="68" t="s">
        <v>206</v>
      </c>
      <c r="N65" s="69" t="s">
        <v>1</v>
      </c>
      <c r="O65" s="68" t="s">
        <v>206</v>
      </c>
      <c r="P65" s="69" t="s">
        <v>1</v>
      </c>
      <c r="Q65" s="68" t="s">
        <v>206</v>
      </c>
      <c r="R65" s="69" t="s">
        <v>1</v>
      </c>
      <c r="S65" s="68" t="s">
        <v>206</v>
      </c>
      <c r="T65" s="69" t="s">
        <v>1</v>
      </c>
      <c r="U65" s="68" t="s">
        <v>206</v>
      </c>
      <c r="V65" s="69" t="s">
        <v>1</v>
      </c>
      <c r="W65" s="68" t="s">
        <v>206</v>
      </c>
      <c r="X65" s="69" t="s">
        <v>1</v>
      </c>
      <c r="Y65" s="68" t="s">
        <v>206</v>
      </c>
      <c r="Z65" s="69" t="s">
        <v>1</v>
      </c>
      <c r="AA65" s="68" t="s">
        <v>206</v>
      </c>
      <c r="AB65" s="69" t="s">
        <v>1</v>
      </c>
      <c r="AC65" s="68" t="s">
        <v>206</v>
      </c>
      <c r="AD65" s="69" t="s">
        <v>1</v>
      </c>
      <c r="AE65" s="68" t="s">
        <v>206</v>
      </c>
      <c r="AF65" s="69" t="s">
        <v>1</v>
      </c>
      <c r="AG65" s="68" t="s">
        <v>206</v>
      </c>
      <c r="AH65" s="69" t="s">
        <v>1</v>
      </c>
      <c r="AI65" s="68" t="s">
        <v>206</v>
      </c>
      <c r="AJ65" s="69" t="s">
        <v>1</v>
      </c>
      <c r="AK65" s="68" t="s">
        <v>206</v>
      </c>
      <c r="AL65" s="69" t="s">
        <v>1</v>
      </c>
      <c r="AM65" s="68" t="s">
        <v>206</v>
      </c>
      <c r="AN65" s="69" t="s">
        <v>1</v>
      </c>
      <c r="AO65" s="68" t="s">
        <v>206</v>
      </c>
      <c r="AP65" s="69" t="s">
        <v>1</v>
      </c>
      <c r="AQ65" s="68" t="s">
        <v>206</v>
      </c>
      <c r="AR65" s="69" t="s">
        <v>1</v>
      </c>
      <c r="AS65" s="68" t="s">
        <v>206</v>
      </c>
      <c r="AT65" s="69" t="s">
        <v>1</v>
      </c>
      <c r="AU65" s="68" t="s">
        <v>206</v>
      </c>
      <c r="AV65" s="69" t="s">
        <v>1</v>
      </c>
      <c r="AW65" s="68" t="s">
        <v>206</v>
      </c>
      <c r="AX65" s="69" t="s">
        <v>1</v>
      </c>
      <c r="AY65" s="68" t="s">
        <v>206</v>
      </c>
      <c r="AZ65" s="69" t="s">
        <v>1</v>
      </c>
      <c r="BA65" s="68" t="s">
        <v>206</v>
      </c>
      <c r="BB65" s="69" t="s">
        <v>1</v>
      </c>
      <c r="BC65" s="68" t="s">
        <v>206</v>
      </c>
      <c r="BD65" s="69" t="s">
        <v>1</v>
      </c>
      <c r="BE65" s="68" t="s">
        <v>206</v>
      </c>
      <c r="BF65" s="69" t="s">
        <v>1</v>
      </c>
      <c r="BG65" s="68" t="s">
        <v>206</v>
      </c>
      <c r="BH65" s="69" t="s">
        <v>1</v>
      </c>
      <c r="BI65" s="68" t="s">
        <v>206</v>
      </c>
      <c r="BJ65" s="69" t="s">
        <v>1</v>
      </c>
      <c r="BK65" s="68" t="s">
        <v>206</v>
      </c>
      <c r="BL65" s="69" t="s">
        <v>1</v>
      </c>
      <c r="BM65" s="68" t="s">
        <v>206</v>
      </c>
      <c r="BN65" s="69" t="s">
        <v>1</v>
      </c>
      <c r="BO65" s="68" t="s">
        <v>206</v>
      </c>
      <c r="BP65" s="69" t="s">
        <v>1</v>
      </c>
      <c r="BQ65" s="68" t="s">
        <v>206</v>
      </c>
      <c r="BR65" s="69" t="s">
        <v>1</v>
      </c>
      <c r="BS65" s="68" t="s">
        <v>206</v>
      </c>
      <c r="BT65" s="69" t="s">
        <v>1</v>
      </c>
      <c r="BU65" s="68" t="s">
        <v>206</v>
      </c>
      <c r="BV65" s="69" t="s">
        <v>1</v>
      </c>
      <c r="BW65" s="68" t="s">
        <v>206</v>
      </c>
      <c r="BX65" s="69" t="s">
        <v>1</v>
      </c>
      <c r="BY65" s="68" t="s">
        <v>206</v>
      </c>
      <c r="BZ65" s="69" t="s">
        <v>1</v>
      </c>
      <c r="CA65" s="68" t="s">
        <v>206</v>
      </c>
      <c r="CB65" s="69" t="s">
        <v>1</v>
      </c>
      <c r="CC65" s="68" t="s">
        <v>206</v>
      </c>
      <c r="CD65" s="69" t="s">
        <v>1</v>
      </c>
      <c r="CE65" s="68" t="s">
        <v>206</v>
      </c>
      <c r="CF65" s="69" t="s">
        <v>1</v>
      </c>
      <c r="CG65" s="68" t="s">
        <v>206</v>
      </c>
      <c r="CH65" s="69" t="s">
        <v>1</v>
      </c>
      <c r="CI65" s="68" t="s">
        <v>206</v>
      </c>
    </row>
    <row r="66" spans="5:87" x14ac:dyDescent="0.25">
      <c r="E66" s="67" t="str">
        <f>TABELA!$B16</f>
        <v>Marcelo Clemente</v>
      </c>
      <c r="F66" s="67" t="str">
        <f>TABELA!$B16</f>
        <v>Marcelo Clemente</v>
      </c>
      <c r="G66" s="66">
        <v>1</v>
      </c>
      <c r="H66" s="67" t="str">
        <f>TABELA!$B16</f>
        <v>Marcelo Clemente</v>
      </c>
      <c r="I66" s="66">
        <v>2</v>
      </c>
      <c r="J66" s="67" t="str">
        <f>TABELA!$B16</f>
        <v>Marcelo Clemente</v>
      </c>
      <c r="K66" s="66">
        <v>3</v>
      </c>
      <c r="L66" s="67" t="str">
        <f>TABELA!$B16</f>
        <v>Marcelo Clemente</v>
      </c>
      <c r="M66" s="66">
        <v>4</v>
      </c>
      <c r="N66" s="67" t="str">
        <f>TABELA!$B16</f>
        <v>Marcelo Clemente</v>
      </c>
      <c r="O66" s="66">
        <v>5</v>
      </c>
      <c r="P66" s="67" t="str">
        <f>TABELA!$B16</f>
        <v>Marcelo Clemente</v>
      </c>
      <c r="Q66" s="66">
        <v>6</v>
      </c>
      <c r="R66" s="67" t="str">
        <f>TABELA!$B16</f>
        <v>Marcelo Clemente</v>
      </c>
      <c r="S66" s="66">
        <v>7</v>
      </c>
      <c r="T66" s="67" t="str">
        <f>TABELA!$B16</f>
        <v>Marcelo Clemente</v>
      </c>
      <c r="U66" s="66">
        <v>8</v>
      </c>
      <c r="V66" s="67" t="str">
        <f>TABELA!$B16</f>
        <v>Marcelo Clemente</v>
      </c>
      <c r="W66" s="66">
        <v>9</v>
      </c>
      <c r="X66" s="67" t="str">
        <f>TABELA!$B16</f>
        <v>Marcelo Clemente</v>
      </c>
      <c r="Y66" s="66">
        <v>10</v>
      </c>
      <c r="Z66" s="67" t="str">
        <f>TABELA!$B16</f>
        <v>Marcelo Clemente</v>
      </c>
      <c r="AA66" s="66">
        <v>11</v>
      </c>
      <c r="AB66" s="67" t="str">
        <f>TABELA!$B16</f>
        <v>Marcelo Clemente</v>
      </c>
      <c r="AC66" s="66">
        <v>12</v>
      </c>
      <c r="AD66" s="67" t="str">
        <f>TABELA!$B16</f>
        <v>Marcelo Clemente</v>
      </c>
      <c r="AE66" s="66">
        <v>13</v>
      </c>
      <c r="AF66" s="67" t="str">
        <f>TABELA!$B16</f>
        <v>Marcelo Clemente</v>
      </c>
      <c r="AG66" s="66">
        <v>14</v>
      </c>
      <c r="AH66" s="67" t="str">
        <f>TABELA!$B16</f>
        <v>Marcelo Clemente</v>
      </c>
      <c r="AI66" s="66">
        <v>15</v>
      </c>
      <c r="AJ66" s="67" t="str">
        <f>TABELA!$B16</f>
        <v>Marcelo Clemente</v>
      </c>
      <c r="AK66" s="66">
        <v>16</v>
      </c>
      <c r="AL66" s="67" t="str">
        <f>TABELA!$B16</f>
        <v>Marcelo Clemente</v>
      </c>
      <c r="AM66" s="66">
        <v>17</v>
      </c>
      <c r="AN66" s="67" t="str">
        <f>TABELA!$B16</f>
        <v>Marcelo Clemente</v>
      </c>
      <c r="AO66" s="66">
        <v>18</v>
      </c>
      <c r="AP66" s="67" t="str">
        <f>TABELA!$B16</f>
        <v>Marcelo Clemente</v>
      </c>
      <c r="AQ66" s="66">
        <v>19</v>
      </c>
      <c r="AR66" s="67" t="str">
        <f>TABELA!$B16</f>
        <v>Marcelo Clemente</v>
      </c>
      <c r="AS66" s="66">
        <v>20</v>
      </c>
      <c r="AT66" s="67" t="str">
        <f>TABELA!$B16</f>
        <v>Marcelo Clemente</v>
      </c>
      <c r="AU66" s="66">
        <v>21</v>
      </c>
      <c r="AV66" s="67" t="str">
        <f>TABELA!$B16</f>
        <v>Marcelo Clemente</v>
      </c>
      <c r="AW66" s="66">
        <v>22</v>
      </c>
      <c r="AX66" s="67" t="str">
        <f>TABELA!$B16</f>
        <v>Marcelo Clemente</v>
      </c>
      <c r="AY66" s="66">
        <v>23</v>
      </c>
      <c r="AZ66" s="67" t="str">
        <f>TABELA!$B16</f>
        <v>Marcelo Clemente</v>
      </c>
      <c r="BA66" s="66">
        <v>24</v>
      </c>
      <c r="BB66" s="67" t="str">
        <f>TABELA!$B16</f>
        <v>Marcelo Clemente</v>
      </c>
      <c r="BC66" s="66">
        <v>25</v>
      </c>
      <c r="BD66" s="67" t="str">
        <f>TABELA!$B16</f>
        <v>Marcelo Clemente</v>
      </c>
      <c r="BE66" s="66">
        <v>26</v>
      </c>
      <c r="BF66" s="67" t="str">
        <f>TABELA!$B16</f>
        <v>Marcelo Clemente</v>
      </c>
      <c r="BG66" s="66">
        <v>27</v>
      </c>
      <c r="BH66" s="67" t="str">
        <f>TABELA!$B16</f>
        <v>Marcelo Clemente</v>
      </c>
      <c r="BI66" s="66">
        <v>28</v>
      </c>
      <c r="BJ66" s="67" t="str">
        <f>TABELA!$B16</f>
        <v>Marcelo Clemente</v>
      </c>
      <c r="BK66" s="66">
        <v>29</v>
      </c>
      <c r="BL66" s="67" t="str">
        <f>TABELA!$B16</f>
        <v>Marcelo Clemente</v>
      </c>
      <c r="BM66" s="66">
        <v>30</v>
      </c>
      <c r="BN66" s="67" t="str">
        <f>TABELA!$B16</f>
        <v>Marcelo Clemente</v>
      </c>
      <c r="BO66" s="66">
        <v>31</v>
      </c>
      <c r="BP66" s="67" t="str">
        <f>TABELA!$B16</f>
        <v>Marcelo Clemente</v>
      </c>
      <c r="BQ66" s="66">
        <v>32</v>
      </c>
      <c r="BR66" s="67" t="str">
        <f>TABELA!$B16</f>
        <v>Marcelo Clemente</v>
      </c>
      <c r="BS66" s="66">
        <v>33</v>
      </c>
      <c r="BT66" s="67" t="str">
        <f>TABELA!$B16</f>
        <v>Marcelo Clemente</v>
      </c>
      <c r="BU66" s="66">
        <v>34</v>
      </c>
      <c r="BV66" s="67" t="str">
        <f>TABELA!$B16</f>
        <v>Marcelo Clemente</v>
      </c>
      <c r="BW66" s="66">
        <v>35</v>
      </c>
      <c r="BX66" s="67" t="str">
        <f>TABELA!$B16</f>
        <v>Marcelo Clemente</v>
      </c>
      <c r="BY66" s="66">
        <v>36</v>
      </c>
      <c r="BZ66" s="67" t="str">
        <f>TABELA!$B16</f>
        <v>Marcelo Clemente</v>
      </c>
      <c r="CA66" s="66">
        <v>37</v>
      </c>
      <c r="CB66" s="67" t="str">
        <f>TABELA!$B16</f>
        <v>Marcelo Clemente</v>
      </c>
      <c r="CC66" s="66">
        <v>38</v>
      </c>
      <c r="CD66" s="67" t="str">
        <f>TABELA!$B16</f>
        <v>Marcelo Clemente</v>
      </c>
      <c r="CE66" s="66">
        <v>39</v>
      </c>
      <c r="CF66" s="67" t="str">
        <f>TABELA!$B16</f>
        <v>Marcelo Clemente</v>
      </c>
      <c r="CG66" s="66">
        <v>40</v>
      </c>
      <c r="CH66" s="67" t="str">
        <f>TABELA!$B16</f>
        <v>Marcelo Clemente</v>
      </c>
      <c r="CI66" s="66">
        <v>41</v>
      </c>
    </row>
    <row r="67" spans="5:87" ht="30" x14ac:dyDescent="0.25">
      <c r="E67" s="69" t="s">
        <v>1</v>
      </c>
      <c r="F67" s="69" t="s">
        <v>1</v>
      </c>
      <c r="G67" s="68" t="s">
        <v>206</v>
      </c>
      <c r="H67" s="69" t="s">
        <v>1</v>
      </c>
      <c r="I67" s="68" t="s">
        <v>206</v>
      </c>
      <c r="J67" s="69" t="s">
        <v>1</v>
      </c>
      <c r="K67" s="68" t="s">
        <v>206</v>
      </c>
      <c r="L67" s="69" t="s">
        <v>1</v>
      </c>
      <c r="M67" s="68" t="s">
        <v>206</v>
      </c>
      <c r="N67" s="69" t="s">
        <v>1</v>
      </c>
      <c r="O67" s="68" t="s">
        <v>206</v>
      </c>
      <c r="P67" s="69" t="s">
        <v>1</v>
      </c>
      <c r="Q67" s="68" t="s">
        <v>206</v>
      </c>
      <c r="R67" s="69" t="s">
        <v>1</v>
      </c>
      <c r="S67" s="68" t="s">
        <v>206</v>
      </c>
      <c r="T67" s="69" t="s">
        <v>1</v>
      </c>
      <c r="U67" s="68" t="s">
        <v>206</v>
      </c>
      <c r="V67" s="69" t="s">
        <v>1</v>
      </c>
      <c r="W67" s="68" t="s">
        <v>206</v>
      </c>
      <c r="X67" s="69" t="s">
        <v>1</v>
      </c>
      <c r="Y67" s="68" t="s">
        <v>206</v>
      </c>
      <c r="Z67" s="69" t="s">
        <v>1</v>
      </c>
      <c r="AA67" s="68" t="s">
        <v>206</v>
      </c>
      <c r="AB67" s="69" t="s">
        <v>1</v>
      </c>
      <c r="AC67" s="68" t="s">
        <v>206</v>
      </c>
      <c r="AD67" s="69" t="s">
        <v>1</v>
      </c>
      <c r="AE67" s="68" t="s">
        <v>206</v>
      </c>
      <c r="AF67" s="69" t="s">
        <v>1</v>
      </c>
      <c r="AG67" s="68" t="s">
        <v>206</v>
      </c>
      <c r="AH67" s="69" t="s">
        <v>1</v>
      </c>
      <c r="AI67" s="68" t="s">
        <v>206</v>
      </c>
      <c r="AJ67" s="69" t="s">
        <v>1</v>
      </c>
      <c r="AK67" s="68" t="s">
        <v>206</v>
      </c>
      <c r="AL67" s="69" t="s">
        <v>1</v>
      </c>
      <c r="AM67" s="68" t="s">
        <v>206</v>
      </c>
      <c r="AN67" s="69" t="s">
        <v>1</v>
      </c>
      <c r="AO67" s="68" t="s">
        <v>206</v>
      </c>
      <c r="AP67" s="69" t="s">
        <v>1</v>
      </c>
      <c r="AQ67" s="68" t="s">
        <v>206</v>
      </c>
      <c r="AR67" s="69" t="s">
        <v>1</v>
      </c>
      <c r="AS67" s="68" t="s">
        <v>206</v>
      </c>
      <c r="AT67" s="69" t="s">
        <v>1</v>
      </c>
      <c r="AU67" s="68" t="s">
        <v>206</v>
      </c>
      <c r="AV67" s="69" t="s">
        <v>1</v>
      </c>
      <c r="AW67" s="68" t="s">
        <v>206</v>
      </c>
      <c r="AX67" s="69" t="s">
        <v>1</v>
      </c>
      <c r="AY67" s="68" t="s">
        <v>206</v>
      </c>
      <c r="AZ67" s="69" t="s">
        <v>1</v>
      </c>
      <c r="BA67" s="68" t="s">
        <v>206</v>
      </c>
      <c r="BB67" s="69" t="s">
        <v>1</v>
      </c>
      <c r="BC67" s="68" t="s">
        <v>206</v>
      </c>
      <c r="BD67" s="69" t="s">
        <v>1</v>
      </c>
      <c r="BE67" s="68" t="s">
        <v>206</v>
      </c>
      <c r="BF67" s="69" t="s">
        <v>1</v>
      </c>
      <c r="BG67" s="68" t="s">
        <v>206</v>
      </c>
      <c r="BH67" s="69" t="s">
        <v>1</v>
      </c>
      <c r="BI67" s="68" t="s">
        <v>206</v>
      </c>
      <c r="BJ67" s="69" t="s">
        <v>1</v>
      </c>
      <c r="BK67" s="68" t="s">
        <v>206</v>
      </c>
      <c r="BL67" s="69" t="s">
        <v>1</v>
      </c>
      <c r="BM67" s="68" t="s">
        <v>206</v>
      </c>
      <c r="BN67" s="69" t="s">
        <v>1</v>
      </c>
      <c r="BO67" s="68" t="s">
        <v>206</v>
      </c>
      <c r="BP67" s="69" t="s">
        <v>1</v>
      </c>
      <c r="BQ67" s="68" t="s">
        <v>206</v>
      </c>
      <c r="BR67" s="69" t="s">
        <v>1</v>
      </c>
      <c r="BS67" s="68" t="s">
        <v>206</v>
      </c>
      <c r="BT67" s="69" t="s">
        <v>1</v>
      </c>
      <c r="BU67" s="68" t="s">
        <v>206</v>
      </c>
      <c r="BV67" s="69" t="s">
        <v>1</v>
      </c>
      <c r="BW67" s="68" t="s">
        <v>206</v>
      </c>
      <c r="BX67" s="69" t="s">
        <v>1</v>
      </c>
      <c r="BY67" s="68" t="s">
        <v>206</v>
      </c>
      <c r="BZ67" s="69" t="s">
        <v>1</v>
      </c>
      <c r="CA67" s="68" t="s">
        <v>206</v>
      </c>
      <c r="CB67" s="69" t="s">
        <v>1</v>
      </c>
      <c r="CC67" s="68" t="s">
        <v>206</v>
      </c>
      <c r="CD67" s="69" t="s">
        <v>1</v>
      </c>
      <c r="CE67" s="68" t="s">
        <v>206</v>
      </c>
      <c r="CF67" s="69" t="s">
        <v>1</v>
      </c>
      <c r="CG67" s="68" t="s">
        <v>206</v>
      </c>
      <c r="CH67" s="69" t="s">
        <v>1</v>
      </c>
      <c r="CI67" s="68" t="s">
        <v>206</v>
      </c>
    </row>
    <row r="68" spans="5:87" x14ac:dyDescent="0.25">
      <c r="E68" s="67" t="str">
        <f>TABELA!$B17</f>
        <v>Ederson Lopes</v>
      </c>
      <c r="F68" s="67" t="str">
        <f>TABELA!$B17</f>
        <v>Ederson Lopes</v>
      </c>
      <c r="G68" s="66">
        <v>1</v>
      </c>
      <c r="H68" s="67" t="str">
        <f>TABELA!$B17</f>
        <v>Ederson Lopes</v>
      </c>
      <c r="I68" s="66">
        <v>2</v>
      </c>
      <c r="J68" s="67" t="str">
        <f>TABELA!$B17</f>
        <v>Ederson Lopes</v>
      </c>
      <c r="K68" s="66">
        <v>3</v>
      </c>
      <c r="L68" s="67" t="str">
        <f>TABELA!$B17</f>
        <v>Ederson Lopes</v>
      </c>
      <c r="M68" s="66">
        <v>4</v>
      </c>
      <c r="N68" s="67" t="str">
        <f>TABELA!$B17</f>
        <v>Ederson Lopes</v>
      </c>
      <c r="O68" s="66">
        <v>5</v>
      </c>
      <c r="P68" s="67" t="str">
        <f>TABELA!$B17</f>
        <v>Ederson Lopes</v>
      </c>
      <c r="Q68" s="66">
        <v>6</v>
      </c>
      <c r="R68" s="67" t="str">
        <f>TABELA!$B17</f>
        <v>Ederson Lopes</v>
      </c>
      <c r="S68" s="66">
        <v>7</v>
      </c>
      <c r="T68" s="67" t="str">
        <f>TABELA!$B17</f>
        <v>Ederson Lopes</v>
      </c>
      <c r="U68" s="66">
        <v>8</v>
      </c>
      <c r="V68" s="67" t="str">
        <f>TABELA!$B17</f>
        <v>Ederson Lopes</v>
      </c>
      <c r="W68" s="66">
        <v>9</v>
      </c>
      <c r="X68" s="67" t="str">
        <f>TABELA!$B17</f>
        <v>Ederson Lopes</v>
      </c>
      <c r="Y68" s="66">
        <v>10</v>
      </c>
      <c r="Z68" s="67" t="str">
        <f>TABELA!$B17</f>
        <v>Ederson Lopes</v>
      </c>
      <c r="AA68" s="66">
        <v>11</v>
      </c>
      <c r="AB68" s="67" t="str">
        <f>TABELA!$B17</f>
        <v>Ederson Lopes</v>
      </c>
      <c r="AC68" s="66">
        <v>12</v>
      </c>
      <c r="AD68" s="67" t="str">
        <f>TABELA!$B17</f>
        <v>Ederson Lopes</v>
      </c>
      <c r="AE68" s="66">
        <v>13</v>
      </c>
      <c r="AF68" s="67" t="str">
        <f>TABELA!$B17</f>
        <v>Ederson Lopes</v>
      </c>
      <c r="AG68" s="66">
        <v>14</v>
      </c>
      <c r="AH68" s="67" t="str">
        <f>TABELA!$B17</f>
        <v>Ederson Lopes</v>
      </c>
      <c r="AI68" s="66">
        <v>15</v>
      </c>
      <c r="AJ68" s="67" t="str">
        <f>TABELA!$B17</f>
        <v>Ederson Lopes</v>
      </c>
      <c r="AK68" s="66">
        <v>16</v>
      </c>
      <c r="AL68" s="67" t="str">
        <f>TABELA!$B17</f>
        <v>Ederson Lopes</v>
      </c>
      <c r="AM68" s="66">
        <v>17</v>
      </c>
      <c r="AN68" s="67" t="str">
        <f>TABELA!$B17</f>
        <v>Ederson Lopes</v>
      </c>
      <c r="AO68" s="66">
        <v>18</v>
      </c>
      <c r="AP68" s="67" t="str">
        <f>TABELA!$B17</f>
        <v>Ederson Lopes</v>
      </c>
      <c r="AQ68" s="66">
        <v>19</v>
      </c>
      <c r="AR68" s="67" t="str">
        <f>TABELA!$B17</f>
        <v>Ederson Lopes</v>
      </c>
      <c r="AS68" s="66">
        <v>20</v>
      </c>
      <c r="AT68" s="67" t="str">
        <f>TABELA!$B17</f>
        <v>Ederson Lopes</v>
      </c>
      <c r="AU68" s="66">
        <v>21</v>
      </c>
      <c r="AV68" s="67" t="str">
        <f>TABELA!$B17</f>
        <v>Ederson Lopes</v>
      </c>
      <c r="AW68" s="66">
        <v>22</v>
      </c>
      <c r="AX68" s="67" t="str">
        <f>TABELA!$B17</f>
        <v>Ederson Lopes</v>
      </c>
      <c r="AY68" s="66">
        <v>23</v>
      </c>
      <c r="AZ68" s="67" t="str">
        <f>TABELA!$B17</f>
        <v>Ederson Lopes</v>
      </c>
      <c r="BA68" s="66">
        <v>24</v>
      </c>
      <c r="BB68" s="67" t="str">
        <f>TABELA!$B17</f>
        <v>Ederson Lopes</v>
      </c>
      <c r="BC68" s="66">
        <v>25</v>
      </c>
      <c r="BD68" s="67" t="str">
        <f>TABELA!$B17</f>
        <v>Ederson Lopes</v>
      </c>
      <c r="BE68" s="66">
        <v>26</v>
      </c>
      <c r="BF68" s="67" t="str">
        <f>TABELA!$B17</f>
        <v>Ederson Lopes</v>
      </c>
      <c r="BG68" s="66">
        <v>27</v>
      </c>
      <c r="BH68" s="67" t="str">
        <f>TABELA!$B17</f>
        <v>Ederson Lopes</v>
      </c>
      <c r="BI68" s="66">
        <v>28</v>
      </c>
      <c r="BJ68" s="67" t="str">
        <f>TABELA!$B17</f>
        <v>Ederson Lopes</v>
      </c>
      <c r="BK68" s="66">
        <v>29</v>
      </c>
      <c r="BL68" s="67" t="str">
        <f>TABELA!$B17</f>
        <v>Ederson Lopes</v>
      </c>
      <c r="BM68" s="66">
        <v>30</v>
      </c>
      <c r="BN68" s="67" t="str">
        <f>TABELA!$B17</f>
        <v>Ederson Lopes</v>
      </c>
      <c r="BO68" s="66">
        <v>31</v>
      </c>
      <c r="BP68" s="67" t="str">
        <f>TABELA!$B17</f>
        <v>Ederson Lopes</v>
      </c>
      <c r="BQ68" s="66">
        <v>32</v>
      </c>
      <c r="BR68" s="67" t="str">
        <f>TABELA!$B17</f>
        <v>Ederson Lopes</v>
      </c>
      <c r="BS68" s="66">
        <v>33</v>
      </c>
      <c r="BT68" s="67" t="str">
        <f>TABELA!$B17</f>
        <v>Ederson Lopes</v>
      </c>
      <c r="BU68" s="66">
        <v>34</v>
      </c>
      <c r="BV68" s="67" t="str">
        <f>TABELA!$B17</f>
        <v>Ederson Lopes</v>
      </c>
      <c r="BW68" s="66">
        <v>35</v>
      </c>
      <c r="BX68" s="67" t="str">
        <f>TABELA!$B17</f>
        <v>Ederson Lopes</v>
      </c>
      <c r="BY68" s="66">
        <v>36</v>
      </c>
      <c r="BZ68" s="67" t="str">
        <f>TABELA!$B17</f>
        <v>Ederson Lopes</v>
      </c>
      <c r="CA68" s="66">
        <v>37</v>
      </c>
      <c r="CB68" s="67" t="str">
        <f>TABELA!$B17</f>
        <v>Ederson Lopes</v>
      </c>
      <c r="CC68" s="66">
        <v>38</v>
      </c>
      <c r="CD68" s="67" t="str">
        <f>TABELA!$B17</f>
        <v>Ederson Lopes</v>
      </c>
      <c r="CE68" s="66">
        <v>39</v>
      </c>
      <c r="CF68" s="67" t="str">
        <f>TABELA!$B17</f>
        <v>Ederson Lopes</v>
      </c>
      <c r="CG68" s="66">
        <v>40</v>
      </c>
      <c r="CH68" s="67" t="str">
        <f>TABELA!$B17</f>
        <v>Ederson Lopes</v>
      </c>
      <c r="CI68" s="66">
        <v>41</v>
      </c>
    </row>
    <row r="69" spans="5:87" ht="30" x14ac:dyDescent="0.25">
      <c r="E69" s="69" t="s">
        <v>1</v>
      </c>
      <c r="F69" s="69" t="s">
        <v>1</v>
      </c>
      <c r="G69" s="68" t="s">
        <v>206</v>
      </c>
      <c r="H69" s="69" t="s">
        <v>1</v>
      </c>
      <c r="I69" s="68" t="s">
        <v>206</v>
      </c>
      <c r="J69" s="69" t="s">
        <v>1</v>
      </c>
      <c r="K69" s="68" t="s">
        <v>206</v>
      </c>
      <c r="L69" s="69" t="s">
        <v>1</v>
      </c>
      <c r="M69" s="68" t="s">
        <v>206</v>
      </c>
      <c r="N69" s="69" t="s">
        <v>1</v>
      </c>
      <c r="O69" s="68" t="s">
        <v>206</v>
      </c>
      <c r="P69" s="69" t="s">
        <v>1</v>
      </c>
      <c r="Q69" s="68" t="s">
        <v>206</v>
      </c>
      <c r="R69" s="69" t="s">
        <v>1</v>
      </c>
      <c r="S69" s="68" t="s">
        <v>206</v>
      </c>
      <c r="T69" s="69" t="s">
        <v>1</v>
      </c>
      <c r="U69" s="68" t="s">
        <v>206</v>
      </c>
      <c r="V69" s="69" t="s">
        <v>1</v>
      </c>
      <c r="W69" s="68" t="s">
        <v>206</v>
      </c>
      <c r="X69" s="69" t="s">
        <v>1</v>
      </c>
      <c r="Y69" s="68" t="s">
        <v>206</v>
      </c>
      <c r="Z69" s="69" t="s">
        <v>1</v>
      </c>
      <c r="AA69" s="68" t="s">
        <v>206</v>
      </c>
      <c r="AB69" s="69" t="s">
        <v>1</v>
      </c>
      <c r="AC69" s="68" t="s">
        <v>206</v>
      </c>
      <c r="AD69" s="69" t="s">
        <v>1</v>
      </c>
      <c r="AE69" s="68" t="s">
        <v>206</v>
      </c>
      <c r="AF69" s="69" t="s">
        <v>1</v>
      </c>
      <c r="AG69" s="68" t="s">
        <v>206</v>
      </c>
      <c r="AH69" s="69" t="s">
        <v>1</v>
      </c>
      <c r="AI69" s="68" t="s">
        <v>206</v>
      </c>
      <c r="AJ69" s="69" t="s">
        <v>1</v>
      </c>
      <c r="AK69" s="68" t="s">
        <v>206</v>
      </c>
      <c r="AL69" s="69" t="s">
        <v>1</v>
      </c>
      <c r="AM69" s="68" t="s">
        <v>206</v>
      </c>
      <c r="AN69" s="69" t="s">
        <v>1</v>
      </c>
      <c r="AO69" s="68" t="s">
        <v>206</v>
      </c>
      <c r="AP69" s="69" t="s">
        <v>1</v>
      </c>
      <c r="AQ69" s="68" t="s">
        <v>206</v>
      </c>
      <c r="AR69" s="69" t="s">
        <v>1</v>
      </c>
      <c r="AS69" s="68" t="s">
        <v>206</v>
      </c>
      <c r="AT69" s="69" t="s">
        <v>1</v>
      </c>
      <c r="AU69" s="68" t="s">
        <v>206</v>
      </c>
      <c r="AV69" s="69" t="s">
        <v>1</v>
      </c>
      <c r="AW69" s="68" t="s">
        <v>206</v>
      </c>
      <c r="AX69" s="69" t="s">
        <v>1</v>
      </c>
      <c r="AY69" s="68" t="s">
        <v>206</v>
      </c>
      <c r="AZ69" s="69" t="s">
        <v>1</v>
      </c>
      <c r="BA69" s="68" t="s">
        <v>206</v>
      </c>
      <c r="BB69" s="69" t="s">
        <v>1</v>
      </c>
      <c r="BC69" s="68" t="s">
        <v>206</v>
      </c>
      <c r="BD69" s="69" t="s">
        <v>1</v>
      </c>
      <c r="BE69" s="68" t="s">
        <v>206</v>
      </c>
      <c r="BF69" s="69" t="s">
        <v>1</v>
      </c>
      <c r="BG69" s="68" t="s">
        <v>206</v>
      </c>
      <c r="BH69" s="69" t="s">
        <v>1</v>
      </c>
      <c r="BI69" s="68" t="s">
        <v>206</v>
      </c>
      <c r="BJ69" s="69" t="s">
        <v>1</v>
      </c>
      <c r="BK69" s="68" t="s">
        <v>206</v>
      </c>
      <c r="BL69" s="69" t="s">
        <v>1</v>
      </c>
      <c r="BM69" s="68" t="s">
        <v>206</v>
      </c>
      <c r="BN69" s="69" t="s">
        <v>1</v>
      </c>
      <c r="BO69" s="68" t="s">
        <v>206</v>
      </c>
      <c r="BP69" s="69" t="s">
        <v>1</v>
      </c>
      <c r="BQ69" s="68" t="s">
        <v>206</v>
      </c>
      <c r="BR69" s="69" t="s">
        <v>1</v>
      </c>
      <c r="BS69" s="68" t="s">
        <v>206</v>
      </c>
      <c r="BT69" s="69" t="s">
        <v>1</v>
      </c>
      <c r="BU69" s="68" t="s">
        <v>206</v>
      </c>
      <c r="BV69" s="69" t="s">
        <v>1</v>
      </c>
      <c r="BW69" s="68" t="s">
        <v>206</v>
      </c>
      <c r="BX69" s="69" t="s">
        <v>1</v>
      </c>
      <c r="BY69" s="68" t="s">
        <v>206</v>
      </c>
      <c r="BZ69" s="69" t="s">
        <v>1</v>
      </c>
      <c r="CA69" s="68" t="s">
        <v>206</v>
      </c>
      <c r="CB69" s="69" t="s">
        <v>1</v>
      </c>
      <c r="CC69" s="68" t="s">
        <v>206</v>
      </c>
      <c r="CD69" s="69" t="s">
        <v>1</v>
      </c>
      <c r="CE69" s="68" t="s">
        <v>206</v>
      </c>
      <c r="CF69" s="69" t="s">
        <v>1</v>
      </c>
      <c r="CG69" s="68" t="s">
        <v>206</v>
      </c>
      <c r="CH69" s="69" t="s">
        <v>1</v>
      </c>
      <c r="CI69" s="68" t="s">
        <v>206</v>
      </c>
    </row>
    <row r="70" spans="5:87" x14ac:dyDescent="0.25">
      <c r="E70" s="67" t="str">
        <f>TABELA!$B18</f>
        <v>Edson Ribeiro</v>
      </c>
      <c r="F70" s="67" t="str">
        <f>TABELA!$B18</f>
        <v>Edson Ribeiro</v>
      </c>
      <c r="G70" s="66">
        <v>1</v>
      </c>
      <c r="H70" s="67" t="str">
        <f>TABELA!$B18</f>
        <v>Edson Ribeiro</v>
      </c>
      <c r="I70" s="66">
        <v>2</v>
      </c>
      <c r="J70" s="67" t="str">
        <f>TABELA!$B18</f>
        <v>Edson Ribeiro</v>
      </c>
      <c r="K70" s="66">
        <v>3</v>
      </c>
      <c r="L70" s="67" t="str">
        <f>TABELA!$B18</f>
        <v>Edson Ribeiro</v>
      </c>
      <c r="M70" s="66">
        <v>4</v>
      </c>
      <c r="N70" s="67" t="str">
        <f>TABELA!$B18</f>
        <v>Edson Ribeiro</v>
      </c>
      <c r="O70" s="66">
        <v>5</v>
      </c>
      <c r="P70" s="67" t="str">
        <f>TABELA!$B18</f>
        <v>Edson Ribeiro</v>
      </c>
      <c r="Q70" s="66">
        <v>6</v>
      </c>
      <c r="R70" s="67" t="str">
        <f>TABELA!$B18</f>
        <v>Edson Ribeiro</v>
      </c>
      <c r="S70" s="66">
        <v>7</v>
      </c>
      <c r="T70" s="67" t="str">
        <f>TABELA!$B18</f>
        <v>Edson Ribeiro</v>
      </c>
      <c r="U70" s="66">
        <v>8</v>
      </c>
      <c r="V70" s="67" t="str">
        <f>TABELA!$B18</f>
        <v>Edson Ribeiro</v>
      </c>
      <c r="W70" s="66">
        <v>9</v>
      </c>
      <c r="X70" s="67" t="str">
        <f>TABELA!$B18</f>
        <v>Edson Ribeiro</v>
      </c>
      <c r="Y70" s="66">
        <v>10</v>
      </c>
      <c r="Z70" s="67" t="str">
        <f>TABELA!$B18</f>
        <v>Edson Ribeiro</v>
      </c>
      <c r="AA70" s="66">
        <v>11</v>
      </c>
      <c r="AB70" s="67" t="str">
        <f>TABELA!$B18</f>
        <v>Edson Ribeiro</v>
      </c>
      <c r="AC70" s="66">
        <v>12</v>
      </c>
      <c r="AD70" s="67" t="str">
        <f>TABELA!$B18</f>
        <v>Edson Ribeiro</v>
      </c>
      <c r="AE70" s="66">
        <v>13</v>
      </c>
      <c r="AF70" s="67" t="str">
        <f>TABELA!$B18</f>
        <v>Edson Ribeiro</v>
      </c>
      <c r="AG70" s="66">
        <v>14</v>
      </c>
      <c r="AH70" s="67" t="str">
        <f>TABELA!$B18</f>
        <v>Edson Ribeiro</v>
      </c>
      <c r="AI70" s="66">
        <v>15</v>
      </c>
      <c r="AJ70" s="67" t="str">
        <f>TABELA!$B18</f>
        <v>Edson Ribeiro</v>
      </c>
      <c r="AK70" s="66">
        <v>16</v>
      </c>
      <c r="AL70" s="67" t="str">
        <f>TABELA!$B18</f>
        <v>Edson Ribeiro</v>
      </c>
      <c r="AM70" s="66">
        <v>17</v>
      </c>
      <c r="AN70" s="67" t="str">
        <f>TABELA!$B18</f>
        <v>Edson Ribeiro</v>
      </c>
      <c r="AO70" s="66">
        <v>18</v>
      </c>
      <c r="AP70" s="67" t="str">
        <f>TABELA!$B18</f>
        <v>Edson Ribeiro</v>
      </c>
      <c r="AQ70" s="66">
        <v>19</v>
      </c>
      <c r="AR70" s="67" t="str">
        <f>TABELA!$B18</f>
        <v>Edson Ribeiro</v>
      </c>
      <c r="AS70" s="66">
        <v>20</v>
      </c>
      <c r="AT70" s="67" t="str">
        <f>TABELA!$B18</f>
        <v>Edson Ribeiro</v>
      </c>
      <c r="AU70" s="66">
        <v>21</v>
      </c>
      <c r="AV70" s="67" t="str">
        <f>TABELA!$B18</f>
        <v>Edson Ribeiro</v>
      </c>
      <c r="AW70" s="66">
        <v>22</v>
      </c>
      <c r="AX70" s="67" t="str">
        <f>TABELA!$B18</f>
        <v>Edson Ribeiro</v>
      </c>
      <c r="AY70" s="66">
        <v>23</v>
      </c>
      <c r="AZ70" s="67" t="str">
        <f>TABELA!$B18</f>
        <v>Edson Ribeiro</v>
      </c>
      <c r="BA70" s="66">
        <v>24</v>
      </c>
      <c r="BB70" s="67" t="str">
        <f>TABELA!$B18</f>
        <v>Edson Ribeiro</v>
      </c>
      <c r="BC70" s="66">
        <v>25</v>
      </c>
      <c r="BD70" s="67" t="str">
        <f>TABELA!$B18</f>
        <v>Edson Ribeiro</v>
      </c>
      <c r="BE70" s="66">
        <v>26</v>
      </c>
      <c r="BF70" s="67" t="str">
        <f>TABELA!$B18</f>
        <v>Edson Ribeiro</v>
      </c>
      <c r="BG70" s="66">
        <v>27</v>
      </c>
      <c r="BH70" s="67" t="str">
        <f>TABELA!$B18</f>
        <v>Edson Ribeiro</v>
      </c>
      <c r="BI70" s="66">
        <v>28</v>
      </c>
      <c r="BJ70" s="67" t="str">
        <f>TABELA!$B18</f>
        <v>Edson Ribeiro</v>
      </c>
      <c r="BK70" s="66">
        <v>29</v>
      </c>
      <c r="BL70" s="67" t="str">
        <f>TABELA!$B18</f>
        <v>Edson Ribeiro</v>
      </c>
      <c r="BM70" s="66">
        <v>30</v>
      </c>
      <c r="BN70" s="67" t="str">
        <f>TABELA!$B18</f>
        <v>Edson Ribeiro</v>
      </c>
      <c r="BO70" s="66">
        <v>31</v>
      </c>
      <c r="BP70" s="67" t="str">
        <f>TABELA!$B18</f>
        <v>Edson Ribeiro</v>
      </c>
      <c r="BQ70" s="66">
        <v>32</v>
      </c>
      <c r="BR70" s="67" t="str">
        <f>TABELA!$B18</f>
        <v>Edson Ribeiro</v>
      </c>
      <c r="BS70" s="66">
        <v>33</v>
      </c>
      <c r="BT70" s="67" t="str">
        <f>TABELA!$B18</f>
        <v>Edson Ribeiro</v>
      </c>
      <c r="BU70" s="66">
        <v>34</v>
      </c>
      <c r="BV70" s="67" t="str">
        <f>TABELA!$B18</f>
        <v>Edson Ribeiro</v>
      </c>
      <c r="BW70" s="66">
        <v>35</v>
      </c>
      <c r="BX70" s="67" t="str">
        <f>TABELA!$B18</f>
        <v>Edson Ribeiro</v>
      </c>
      <c r="BY70" s="66">
        <v>36</v>
      </c>
      <c r="BZ70" s="67" t="str">
        <f>TABELA!$B18</f>
        <v>Edson Ribeiro</v>
      </c>
      <c r="CA70" s="66">
        <v>37</v>
      </c>
      <c r="CB70" s="67" t="str">
        <f>TABELA!$B18</f>
        <v>Edson Ribeiro</v>
      </c>
      <c r="CC70" s="66">
        <v>38</v>
      </c>
      <c r="CD70" s="67" t="str">
        <f>TABELA!$B18</f>
        <v>Edson Ribeiro</v>
      </c>
      <c r="CE70" s="66">
        <v>39</v>
      </c>
      <c r="CF70" s="67" t="str">
        <f>TABELA!$B18</f>
        <v>Edson Ribeiro</v>
      </c>
      <c r="CG70" s="66">
        <v>40</v>
      </c>
      <c r="CH70" s="67" t="str">
        <f>TABELA!$B18</f>
        <v>Edson Ribeiro</v>
      </c>
      <c r="CI70" s="66">
        <v>41</v>
      </c>
    </row>
    <row r="71" spans="5:87" ht="30" x14ac:dyDescent="0.25">
      <c r="E71" s="69" t="s">
        <v>1</v>
      </c>
      <c r="F71" s="69" t="s">
        <v>1</v>
      </c>
      <c r="G71" s="68" t="s">
        <v>206</v>
      </c>
      <c r="H71" s="69" t="s">
        <v>1</v>
      </c>
      <c r="I71" s="68" t="s">
        <v>206</v>
      </c>
      <c r="J71" s="69" t="s">
        <v>1</v>
      </c>
      <c r="K71" s="68" t="s">
        <v>206</v>
      </c>
      <c r="L71" s="69" t="s">
        <v>1</v>
      </c>
      <c r="M71" s="68" t="s">
        <v>206</v>
      </c>
      <c r="N71" s="69" t="s">
        <v>1</v>
      </c>
      <c r="O71" s="68" t="s">
        <v>206</v>
      </c>
      <c r="P71" s="69" t="s">
        <v>1</v>
      </c>
      <c r="Q71" s="68" t="s">
        <v>206</v>
      </c>
      <c r="R71" s="69" t="s">
        <v>1</v>
      </c>
      <c r="S71" s="68" t="s">
        <v>206</v>
      </c>
      <c r="T71" s="69" t="s">
        <v>1</v>
      </c>
      <c r="U71" s="68" t="s">
        <v>206</v>
      </c>
      <c r="V71" s="69" t="s">
        <v>1</v>
      </c>
      <c r="W71" s="68" t="s">
        <v>206</v>
      </c>
      <c r="X71" s="69" t="s">
        <v>1</v>
      </c>
      <c r="Y71" s="68" t="s">
        <v>206</v>
      </c>
      <c r="Z71" s="69" t="s">
        <v>1</v>
      </c>
      <c r="AA71" s="68" t="s">
        <v>206</v>
      </c>
      <c r="AB71" s="69" t="s">
        <v>1</v>
      </c>
      <c r="AC71" s="68" t="s">
        <v>206</v>
      </c>
      <c r="AD71" s="69" t="s">
        <v>1</v>
      </c>
      <c r="AE71" s="68" t="s">
        <v>206</v>
      </c>
      <c r="AF71" s="69" t="s">
        <v>1</v>
      </c>
      <c r="AG71" s="68" t="s">
        <v>206</v>
      </c>
      <c r="AH71" s="69" t="s">
        <v>1</v>
      </c>
      <c r="AI71" s="68" t="s">
        <v>206</v>
      </c>
      <c r="AJ71" s="69" t="s">
        <v>1</v>
      </c>
      <c r="AK71" s="68" t="s">
        <v>206</v>
      </c>
      <c r="AL71" s="69" t="s">
        <v>1</v>
      </c>
      <c r="AM71" s="68" t="s">
        <v>206</v>
      </c>
      <c r="AN71" s="69" t="s">
        <v>1</v>
      </c>
      <c r="AO71" s="68" t="s">
        <v>206</v>
      </c>
      <c r="AP71" s="69" t="s">
        <v>1</v>
      </c>
      <c r="AQ71" s="68" t="s">
        <v>206</v>
      </c>
      <c r="AR71" s="69" t="s">
        <v>1</v>
      </c>
      <c r="AS71" s="68" t="s">
        <v>206</v>
      </c>
      <c r="AT71" s="69" t="s">
        <v>1</v>
      </c>
      <c r="AU71" s="68" t="s">
        <v>206</v>
      </c>
      <c r="AV71" s="69" t="s">
        <v>1</v>
      </c>
      <c r="AW71" s="68" t="s">
        <v>206</v>
      </c>
      <c r="AX71" s="69" t="s">
        <v>1</v>
      </c>
      <c r="AY71" s="68" t="s">
        <v>206</v>
      </c>
      <c r="AZ71" s="69" t="s">
        <v>1</v>
      </c>
      <c r="BA71" s="68" t="s">
        <v>206</v>
      </c>
      <c r="BB71" s="69" t="s">
        <v>1</v>
      </c>
      <c r="BC71" s="68" t="s">
        <v>206</v>
      </c>
      <c r="BD71" s="69" t="s">
        <v>1</v>
      </c>
      <c r="BE71" s="68" t="s">
        <v>206</v>
      </c>
      <c r="BF71" s="69" t="s">
        <v>1</v>
      </c>
      <c r="BG71" s="68" t="s">
        <v>206</v>
      </c>
      <c r="BH71" s="69" t="s">
        <v>1</v>
      </c>
      <c r="BI71" s="68" t="s">
        <v>206</v>
      </c>
      <c r="BJ71" s="69" t="s">
        <v>1</v>
      </c>
      <c r="BK71" s="68" t="s">
        <v>206</v>
      </c>
      <c r="BL71" s="69" t="s">
        <v>1</v>
      </c>
      <c r="BM71" s="68" t="s">
        <v>206</v>
      </c>
      <c r="BN71" s="69" t="s">
        <v>1</v>
      </c>
      <c r="BO71" s="68" t="s">
        <v>206</v>
      </c>
      <c r="BP71" s="69" t="s">
        <v>1</v>
      </c>
      <c r="BQ71" s="68" t="s">
        <v>206</v>
      </c>
      <c r="BR71" s="69" t="s">
        <v>1</v>
      </c>
      <c r="BS71" s="68" t="s">
        <v>206</v>
      </c>
      <c r="BT71" s="69" t="s">
        <v>1</v>
      </c>
      <c r="BU71" s="68" t="s">
        <v>206</v>
      </c>
      <c r="BV71" s="69" t="s">
        <v>1</v>
      </c>
      <c r="BW71" s="68" t="s">
        <v>206</v>
      </c>
      <c r="BX71" s="69" t="s">
        <v>1</v>
      </c>
      <c r="BY71" s="68" t="s">
        <v>206</v>
      </c>
      <c r="BZ71" s="69" t="s">
        <v>1</v>
      </c>
      <c r="CA71" s="68" t="s">
        <v>206</v>
      </c>
      <c r="CB71" s="69" t="s">
        <v>1</v>
      </c>
      <c r="CC71" s="68" t="s">
        <v>206</v>
      </c>
      <c r="CD71" s="69" t="s">
        <v>1</v>
      </c>
      <c r="CE71" s="68" t="s">
        <v>206</v>
      </c>
      <c r="CF71" s="69" t="s">
        <v>1</v>
      </c>
      <c r="CG71" s="68" t="s">
        <v>206</v>
      </c>
      <c r="CH71" s="69" t="s">
        <v>1</v>
      </c>
      <c r="CI71" s="68" t="s">
        <v>206</v>
      </c>
    </row>
    <row r="72" spans="5:87" x14ac:dyDescent="0.25">
      <c r="E72" s="67" t="str">
        <f>TABELA!$B19</f>
        <v>Emerson Lopes</v>
      </c>
      <c r="F72" s="67" t="str">
        <f>TABELA!$B19</f>
        <v>Emerson Lopes</v>
      </c>
      <c r="G72" s="66">
        <v>1</v>
      </c>
      <c r="H72" s="67" t="str">
        <f>TABELA!$B19</f>
        <v>Emerson Lopes</v>
      </c>
      <c r="I72" s="66">
        <v>2</v>
      </c>
      <c r="J72" s="67" t="str">
        <f>TABELA!$B19</f>
        <v>Emerson Lopes</v>
      </c>
      <c r="K72" s="66">
        <v>3</v>
      </c>
      <c r="L72" s="67" t="str">
        <f>TABELA!$B19</f>
        <v>Emerson Lopes</v>
      </c>
      <c r="M72" s="66">
        <v>4</v>
      </c>
      <c r="N72" s="67" t="str">
        <f>TABELA!$B19</f>
        <v>Emerson Lopes</v>
      </c>
      <c r="O72" s="66">
        <v>5</v>
      </c>
      <c r="P72" s="67" t="str">
        <f>TABELA!$B19</f>
        <v>Emerson Lopes</v>
      </c>
      <c r="Q72" s="66">
        <v>6</v>
      </c>
      <c r="R72" s="67" t="str">
        <f>TABELA!$B19</f>
        <v>Emerson Lopes</v>
      </c>
      <c r="S72" s="66">
        <v>7</v>
      </c>
      <c r="T72" s="67" t="str">
        <f>TABELA!$B19</f>
        <v>Emerson Lopes</v>
      </c>
      <c r="U72" s="66">
        <v>8</v>
      </c>
      <c r="V72" s="67" t="str">
        <f>TABELA!$B19</f>
        <v>Emerson Lopes</v>
      </c>
      <c r="W72" s="66">
        <v>9</v>
      </c>
      <c r="X72" s="67" t="str">
        <f>TABELA!$B19</f>
        <v>Emerson Lopes</v>
      </c>
      <c r="Y72" s="66">
        <v>10</v>
      </c>
      <c r="Z72" s="67" t="str">
        <f>TABELA!$B19</f>
        <v>Emerson Lopes</v>
      </c>
      <c r="AA72" s="66">
        <v>11</v>
      </c>
      <c r="AB72" s="67" t="str">
        <f>TABELA!$B19</f>
        <v>Emerson Lopes</v>
      </c>
      <c r="AC72" s="66">
        <v>12</v>
      </c>
      <c r="AD72" s="67" t="str">
        <f>TABELA!$B19</f>
        <v>Emerson Lopes</v>
      </c>
      <c r="AE72" s="66">
        <v>13</v>
      </c>
      <c r="AF72" s="67" t="str">
        <f>TABELA!$B19</f>
        <v>Emerson Lopes</v>
      </c>
      <c r="AG72" s="66">
        <v>14</v>
      </c>
      <c r="AH72" s="67" t="str">
        <f>TABELA!$B19</f>
        <v>Emerson Lopes</v>
      </c>
      <c r="AI72" s="66">
        <v>15</v>
      </c>
      <c r="AJ72" s="67" t="str">
        <f>TABELA!$B19</f>
        <v>Emerson Lopes</v>
      </c>
      <c r="AK72" s="66">
        <v>16</v>
      </c>
      <c r="AL72" s="67" t="str">
        <f>TABELA!$B19</f>
        <v>Emerson Lopes</v>
      </c>
      <c r="AM72" s="66">
        <v>17</v>
      </c>
      <c r="AN72" s="67" t="str">
        <f>TABELA!$B19</f>
        <v>Emerson Lopes</v>
      </c>
      <c r="AO72" s="66">
        <v>18</v>
      </c>
      <c r="AP72" s="67" t="str">
        <f>TABELA!$B19</f>
        <v>Emerson Lopes</v>
      </c>
      <c r="AQ72" s="66">
        <v>19</v>
      </c>
      <c r="AR72" s="67" t="str">
        <f>TABELA!$B19</f>
        <v>Emerson Lopes</v>
      </c>
      <c r="AS72" s="66">
        <v>20</v>
      </c>
      <c r="AT72" s="67" t="str">
        <f>TABELA!$B19</f>
        <v>Emerson Lopes</v>
      </c>
      <c r="AU72" s="66">
        <v>21</v>
      </c>
      <c r="AV72" s="67" t="str">
        <f>TABELA!$B19</f>
        <v>Emerson Lopes</v>
      </c>
      <c r="AW72" s="66">
        <v>22</v>
      </c>
      <c r="AX72" s="67" t="str">
        <f>TABELA!$B19</f>
        <v>Emerson Lopes</v>
      </c>
      <c r="AY72" s="66">
        <v>23</v>
      </c>
      <c r="AZ72" s="67" t="str">
        <f>TABELA!$B19</f>
        <v>Emerson Lopes</v>
      </c>
      <c r="BA72" s="66">
        <v>24</v>
      </c>
      <c r="BB72" s="67" t="str">
        <f>TABELA!$B19</f>
        <v>Emerson Lopes</v>
      </c>
      <c r="BC72" s="66">
        <v>25</v>
      </c>
      <c r="BD72" s="67" t="str">
        <f>TABELA!$B19</f>
        <v>Emerson Lopes</v>
      </c>
      <c r="BE72" s="66">
        <v>26</v>
      </c>
      <c r="BF72" s="67" t="str">
        <f>TABELA!$B19</f>
        <v>Emerson Lopes</v>
      </c>
      <c r="BG72" s="66">
        <v>27</v>
      </c>
      <c r="BH72" s="67" t="str">
        <f>TABELA!$B19</f>
        <v>Emerson Lopes</v>
      </c>
      <c r="BI72" s="66">
        <v>28</v>
      </c>
      <c r="BJ72" s="67" t="str">
        <f>TABELA!$B19</f>
        <v>Emerson Lopes</v>
      </c>
      <c r="BK72" s="66">
        <v>29</v>
      </c>
      <c r="BL72" s="67" t="str">
        <f>TABELA!$B19</f>
        <v>Emerson Lopes</v>
      </c>
      <c r="BM72" s="66">
        <v>30</v>
      </c>
      <c r="BN72" s="67" t="str">
        <f>TABELA!$B19</f>
        <v>Emerson Lopes</v>
      </c>
      <c r="BO72" s="66">
        <v>31</v>
      </c>
      <c r="BP72" s="67" t="str">
        <f>TABELA!$B19</f>
        <v>Emerson Lopes</v>
      </c>
      <c r="BQ72" s="66">
        <v>32</v>
      </c>
      <c r="BR72" s="67" t="str">
        <f>TABELA!$B19</f>
        <v>Emerson Lopes</v>
      </c>
      <c r="BS72" s="66">
        <v>33</v>
      </c>
      <c r="BT72" s="67" t="str">
        <f>TABELA!$B19</f>
        <v>Emerson Lopes</v>
      </c>
      <c r="BU72" s="66">
        <v>34</v>
      </c>
      <c r="BV72" s="67" t="str">
        <f>TABELA!$B19</f>
        <v>Emerson Lopes</v>
      </c>
      <c r="BW72" s="66">
        <v>35</v>
      </c>
      <c r="BX72" s="67" t="str">
        <f>TABELA!$B19</f>
        <v>Emerson Lopes</v>
      </c>
      <c r="BY72" s="66">
        <v>36</v>
      </c>
      <c r="BZ72" s="67" t="str">
        <f>TABELA!$B19</f>
        <v>Emerson Lopes</v>
      </c>
      <c r="CA72" s="66">
        <v>37</v>
      </c>
      <c r="CB72" s="67" t="str">
        <f>TABELA!$B19</f>
        <v>Emerson Lopes</v>
      </c>
      <c r="CC72" s="66">
        <v>38</v>
      </c>
      <c r="CD72" s="67" t="str">
        <f>TABELA!$B19</f>
        <v>Emerson Lopes</v>
      </c>
      <c r="CE72" s="66">
        <v>39</v>
      </c>
      <c r="CF72" s="67" t="str">
        <f>TABELA!$B19</f>
        <v>Emerson Lopes</v>
      </c>
      <c r="CG72" s="66">
        <v>40</v>
      </c>
      <c r="CH72" s="67" t="str">
        <f>TABELA!$B19</f>
        <v>Emerson Lopes</v>
      </c>
      <c r="CI72" s="66">
        <v>41</v>
      </c>
    </row>
    <row r="73" spans="5:87" ht="30" x14ac:dyDescent="0.25">
      <c r="E73" s="69" t="s">
        <v>1</v>
      </c>
      <c r="F73" s="69" t="s">
        <v>1</v>
      </c>
      <c r="G73" s="68" t="s">
        <v>206</v>
      </c>
      <c r="H73" s="69" t="s">
        <v>1</v>
      </c>
      <c r="I73" s="68" t="s">
        <v>206</v>
      </c>
      <c r="J73" s="69" t="s">
        <v>1</v>
      </c>
      <c r="K73" s="68" t="s">
        <v>206</v>
      </c>
      <c r="L73" s="69" t="s">
        <v>1</v>
      </c>
      <c r="M73" s="68" t="s">
        <v>206</v>
      </c>
      <c r="N73" s="69" t="s">
        <v>1</v>
      </c>
      <c r="O73" s="68" t="s">
        <v>206</v>
      </c>
      <c r="P73" s="69" t="s">
        <v>1</v>
      </c>
      <c r="Q73" s="68" t="s">
        <v>206</v>
      </c>
      <c r="R73" s="69" t="s">
        <v>1</v>
      </c>
      <c r="S73" s="68" t="s">
        <v>206</v>
      </c>
      <c r="T73" s="69" t="s">
        <v>1</v>
      </c>
      <c r="U73" s="68" t="s">
        <v>206</v>
      </c>
      <c r="V73" s="69" t="s">
        <v>1</v>
      </c>
      <c r="W73" s="68" t="s">
        <v>206</v>
      </c>
      <c r="X73" s="69" t="s">
        <v>1</v>
      </c>
      <c r="Y73" s="68" t="s">
        <v>206</v>
      </c>
      <c r="Z73" s="69" t="s">
        <v>1</v>
      </c>
      <c r="AA73" s="68" t="s">
        <v>206</v>
      </c>
      <c r="AB73" s="69" t="s">
        <v>1</v>
      </c>
      <c r="AC73" s="68" t="s">
        <v>206</v>
      </c>
      <c r="AD73" s="69" t="s">
        <v>1</v>
      </c>
      <c r="AE73" s="68" t="s">
        <v>206</v>
      </c>
      <c r="AF73" s="69" t="s">
        <v>1</v>
      </c>
      <c r="AG73" s="68" t="s">
        <v>206</v>
      </c>
      <c r="AH73" s="69" t="s">
        <v>1</v>
      </c>
      <c r="AI73" s="68" t="s">
        <v>206</v>
      </c>
      <c r="AJ73" s="69" t="s">
        <v>1</v>
      </c>
      <c r="AK73" s="68" t="s">
        <v>206</v>
      </c>
      <c r="AL73" s="69" t="s">
        <v>1</v>
      </c>
      <c r="AM73" s="68" t="s">
        <v>206</v>
      </c>
      <c r="AN73" s="69" t="s">
        <v>1</v>
      </c>
      <c r="AO73" s="68" t="s">
        <v>206</v>
      </c>
      <c r="AP73" s="69" t="s">
        <v>1</v>
      </c>
      <c r="AQ73" s="68" t="s">
        <v>206</v>
      </c>
      <c r="AR73" s="69" t="s">
        <v>1</v>
      </c>
      <c r="AS73" s="68" t="s">
        <v>206</v>
      </c>
      <c r="AT73" s="69" t="s">
        <v>1</v>
      </c>
      <c r="AU73" s="68" t="s">
        <v>206</v>
      </c>
      <c r="AV73" s="69" t="s">
        <v>1</v>
      </c>
      <c r="AW73" s="68" t="s">
        <v>206</v>
      </c>
      <c r="AX73" s="69" t="s">
        <v>1</v>
      </c>
      <c r="AY73" s="68" t="s">
        <v>206</v>
      </c>
      <c r="AZ73" s="69" t="s">
        <v>1</v>
      </c>
      <c r="BA73" s="68" t="s">
        <v>206</v>
      </c>
      <c r="BB73" s="69" t="s">
        <v>1</v>
      </c>
      <c r="BC73" s="68" t="s">
        <v>206</v>
      </c>
      <c r="BD73" s="69" t="s">
        <v>1</v>
      </c>
      <c r="BE73" s="68" t="s">
        <v>206</v>
      </c>
      <c r="BF73" s="69" t="s">
        <v>1</v>
      </c>
      <c r="BG73" s="68" t="s">
        <v>206</v>
      </c>
      <c r="BH73" s="69" t="s">
        <v>1</v>
      </c>
      <c r="BI73" s="68" t="s">
        <v>206</v>
      </c>
      <c r="BJ73" s="69" t="s">
        <v>1</v>
      </c>
      <c r="BK73" s="68" t="s">
        <v>206</v>
      </c>
      <c r="BL73" s="69" t="s">
        <v>1</v>
      </c>
      <c r="BM73" s="68" t="s">
        <v>206</v>
      </c>
      <c r="BN73" s="69" t="s">
        <v>1</v>
      </c>
      <c r="BO73" s="68" t="s">
        <v>206</v>
      </c>
      <c r="BP73" s="69" t="s">
        <v>1</v>
      </c>
      <c r="BQ73" s="68" t="s">
        <v>206</v>
      </c>
      <c r="BR73" s="69" t="s">
        <v>1</v>
      </c>
      <c r="BS73" s="68" t="s">
        <v>206</v>
      </c>
      <c r="BT73" s="69" t="s">
        <v>1</v>
      </c>
      <c r="BU73" s="68" t="s">
        <v>206</v>
      </c>
      <c r="BV73" s="69" t="s">
        <v>1</v>
      </c>
      <c r="BW73" s="68" t="s">
        <v>206</v>
      </c>
      <c r="BX73" s="69" t="s">
        <v>1</v>
      </c>
      <c r="BY73" s="68" t="s">
        <v>206</v>
      </c>
      <c r="BZ73" s="69" t="s">
        <v>1</v>
      </c>
      <c r="CA73" s="68" t="s">
        <v>206</v>
      </c>
      <c r="CB73" s="69" t="s">
        <v>1</v>
      </c>
      <c r="CC73" s="68" t="s">
        <v>206</v>
      </c>
      <c r="CD73" s="69" t="s">
        <v>1</v>
      </c>
      <c r="CE73" s="68" t="s">
        <v>206</v>
      </c>
      <c r="CF73" s="69" t="s">
        <v>1</v>
      </c>
      <c r="CG73" s="68" t="s">
        <v>206</v>
      </c>
      <c r="CH73" s="69" t="s">
        <v>1</v>
      </c>
      <c r="CI73" s="68" t="s">
        <v>206</v>
      </c>
    </row>
    <row r="74" spans="5:87" x14ac:dyDescent="0.25">
      <c r="E74" s="67" t="str">
        <f>TABELA!$B20</f>
        <v>Enio Júnior</v>
      </c>
      <c r="F74" s="67" t="str">
        <f>TABELA!$B20</f>
        <v>Enio Júnior</v>
      </c>
      <c r="G74" s="66">
        <v>1</v>
      </c>
      <c r="H74" s="67" t="str">
        <f>TABELA!$B20</f>
        <v>Enio Júnior</v>
      </c>
      <c r="I74" s="66">
        <v>2</v>
      </c>
      <c r="J74" s="67" t="str">
        <f>TABELA!$B20</f>
        <v>Enio Júnior</v>
      </c>
      <c r="K74" s="66">
        <v>3</v>
      </c>
      <c r="L74" s="67" t="str">
        <f>TABELA!$B20</f>
        <v>Enio Júnior</v>
      </c>
      <c r="M74" s="66">
        <v>4</v>
      </c>
      <c r="N74" s="67" t="str">
        <f>TABELA!$B20</f>
        <v>Enio Júnior</v>
      </c>
      <c r="O74" s="66">
        <v>5</v>
      </c>
      <c r="P74" s="67" t="str">
        <f>TABELA!$B20</f>
        <v>Enio Júnior</v>
      </c>
      <c r="Q74" s="66">
        <v>6</v>
      </c>
      <c r="R74" s="67" t="str">
        <f>TABELA!$B20</f>
        <v>Enio Júnior</v>
      </c>
      <c r="S74" s="66">
        <v>7</v>
      </c>
      <c r="T74" s="67" t="str">
        <f>TABELA!$B20</f>
        <v>Enio Júnior</v>
      </c>
      <c r="U74" s="66">
        <v>8</v>
      </c>
      <c r="V74" s="67" t="str">
        <f>TABELA!$B20</f>
        <v>Enio Júnior</v>
      </c>
      <c r="W74" s="66">
        <v>9</v>
      </c>
      <c r="X74" s="67" t="str">
        <f>TABELA!$B20</f>
        <v>Enio Júnior</v>
      </c>
      <c r="Y74" s="66">
        <v>10</v>
      </c>
      <c r="Z74" s="67" t="str">
        <f>TABELA!$B20</f>
        <v>Enio Júnior</v>
      </c>
      <c r="AA74" s="66">
        <v>11</v>
      </c>
      <c r="AB74" s="67" t="str">
        <f>TABELA!$B20</f>
        <v>Enio Júnior</v>
      </c>
      <c r="AC74" s="66">
        <v>12</v>
      </c>
      <c r="AD74" s="67" t="str">
        <f>TABELA!$B20</f>
        <v>Enio Júnior</v>
      </c>
      <c r="AE74" s="66">
        <v>13</v>
      </c>
      <c r="AF74" s="67" t="str">
        <f>TABELA!$B20</f>
        <v>Enio Júnior</v>
      </c>
      <c r="AG74" s="66">
        <v>14</v>
      </c>
      <c r="AH74" s="67" t="str">
        <f>TABELA!$B20</f>
        <v>Enio Júnior</v>
      </c>
      <c r="AI74" s="66">
        <v>15</v>
      </c>
      <c r="AJ74" s="67" t="str">
        <f>TABELA!$B20</f>
        <v>Enio Júnior</v>
      </c>
      <c r="AK74" s="66">
        <v>16</v>
      </c>
      <c r="AL74" s="67" t="str">
        <f>TABELA!$B20</f>
        <v>Enio Júnior</v>
      </c>
      <c r="AM74" s="66">
        <v>17</v>
      </c>
      <c r="AN74" s="67" t="str">
        <f>TABELA!$B20</f>
        <v>Enio Júnior</v>
      </c>
      <c r="AO74" s="66">
        <v>18</v>
      </c>
      <c r="AP74" s="67" t="str">
        <f>TABELA!$B20</f>
        <v>Enio Júnior</v>
      </c>
      <c r="AQ74" s="66">
        <v>19</v>
      </c>
      <c r="AR74" s="67" t="str">
        <f>TABELA!$B20</f>
        <v>Enio Júnior</v>
      </c>
      <c r="AS74" s="66">
        <v>20</v>
      </c>
      <c r="AT74" s="67" t="str">
        <f>TABELA!$B20</f>
        <v>Enio Júnior</v>
      </c>
      <c r="AU74" s="66">
        <v>21</v>
      </c>
      <c r="AV74" s="67" t="str">
        <f>TABELA!$B20</f>
        <v>Enio Júnior</v>
      </c>
      <c r="AW74" s="66">
        <v>22</v>
      </c>
      <c r="AX74" s="67" t="str">
        <f>TABELA!$B20</f>
        <v>Enio Júnior</v>
      </c>
      <c r="AY74" s="66">
        <v>23</v>
      </c>
      <c r="AZ74" s="67" t="str">
        <f>TABELA!$B20</f>
        <v>Enio Júnior</v>
      </c>
      <c r="BA74" s="66">
        <v>24</v>
      </c>
      <c r="BB74" s="67" t="str">
        <f>TABELA!$B20</f>
        <v>Enio Júnior</v>
      </c>
      <c r="BC74" s="66">
        <v>25</v>
      </c>
      <c r="BD74" s="67" t="str">
        <f>TABELA!$B20</f>
        <v>Enio Júnior</v>
      </c>
      <c r="BE74" s="66">
        <v>26</v>
      </c>
      <c r="BF74" s="67" t="str">
        <f>TABELA!$B20</f>
        <v>Enio Júnior</v>
      </c>
      <c r="BG74" s="66">
        <v>27</v>
      </c>
      <c r="BH74" s="67" t="str">
        <f>TABELA!$B20</f>
        <v>Enio Júnior</v>
      </c>
      <c r="BI74" s="66">
        <v>28</v>
      </c>
      <c r="BJ74" s="67" t="str">
        <f>TABELA!$B20</f>
        <v>Enio Júnior</v>
      </c>
      <c r="BK74" s="66">
        <v>29</v>
      </c>
      <c r="BL74" s="67" t="str">
        <f>TABELA!$B20</f>
        <v>Enio Júnior</v>
      </c>
      <c r="BM74" s="66">
        <v>30</v>
      </c>
      <c r="BN74" s="67" t="str">
        <f>TABELA!$B20</f>
        <v>Enio Júnior</v>
      </c>
      <c r="BO74" s="66">
        <v>31</v>
      </c>
      <c r="BP74" s="67" t="str">
        <f>TABELA!$B20</f>
        <v>Enio Júnior</v>
      </c>
      <c r="BQ74" s="66">
        <v>32</v>
      </c>
      <c r="BR74" s="67" t="str">
        <f>TABELA!$B20</f>
        <v>Enio Júnior</v>
      </c>
      <c r="BS74" s="66">
        <v>33</v>
      </c>
      <c r="BT74" s="67" t="str">
        <f>TABELA!$B20</f>
        <v>Enio Júnior</v>
      </c>
      <c r="BU74" s="66">
        <v>34</v>
      </c>
      <c r="BV74" s="67" t="str">
        <f>TABELA!$B20</f>
        <v>Enio Júnior</v>
      </c>
      <c r="BW74" s="66">
        <v>35</v>
      </c>
      <c r="BX74" s="67" t="str">
        <f>TABELA!$B20</f>
        <v>Enio Júnior</v>
      </c>
      <c r="BY74" s="66">
        <v>36</v>
      </c>
      <c r="BZ74" s="67" t="str">
        <f>TABELA!$B20</f>
        <v>Enio Júnior</v>
      </c>
      <c r="CA74" s="66">
        <v>37</v>
      </c>
      <c r="CB74" s="67" t="str">
        <f>TABELA!$B20</f>
        <v>Enio Júnior</v>
      </c>
      <c r="CC74" s="66">
        <v>38</v>
      </c>
      <c r="CD74" s="67" t="str">
        <f>TABELA!$B20</f>
        <v>Enio Júnior</v>
      </c>
      <c r="CE74" s="66">
        <v>39</v>
      </c>
      <c r="CF74" s="67" t="str">
        <f>TABELA!$B20</f>
        <v>Enio Júnior</v>
      </c>
      <c r="CG74" s="66">
        <v>40</v>
      </c>
      <c r="CH74" s="67" t="str">
        <f>TABELA!$B20</f>
        <v>Enio Júnior</v>
      </c>
      <c r="CI74" s="66">
        <v>41</v>
      </c>
    </row>
    <row r="75" spans="5:87" ht="30" x14ac:dyDescent="0.25">
      <c r="E75" s="69" t="s">
        <v>1</v>
      </c>
      <c r="F75" s="69" t="s">
        <v>1</v>
      </c>
      <c r="G75" s="68" t="s">
        <v>206</v>
      </c>
      <c r="H75" s="69" t="s">
        <v>1</v>
      </c>
      <c r="I75" s="68" t="s">
        <v>206</v>
      </c>
      <c r="J75" s="69" t="s">
        <v>1</v>
      </c>
      <c r="K75" s="68" t="s">
        <v>206</v>
      </c>
      <c r="L75" s="69" t="s">
        <v>1</v>
      </c>
      <c r="M75" s="68" t="s">
        <v>206</v>
      </c>
      <c r="N75" s="69" t="s">
        <v>1</v>
      </c>
      <c r="O75" s="68" t="s">
        <v>206</v>
      </c>
      <c r="P75" s="69" t="s">
        <v>1</v>
      </c>
      <c r="Q75" s="68" t="s">
        <v>206</v>
      </c>
      <c r="R75" s="69" t="s">
        <v>1</v>
      </c>
      <c r="S75" s="68" t="s">
        <v>206</v>
      </c>
      <c r="T75" s="69" t="s">
        <v>1</v>
      </c>
      <c r="U75" s="68" t="s">
        <v>206</v>
      </c>
      <c r="V75" s="69" t="s">
        <v>1</v>
      </c>
      <c r="W75" s="68" t="s">
        <v>206</v>
      </c>
      <c r="X75" s="69" t="s">
        <v>1</v>
      </c>
      <c r="Y75" s="68" t="s">
        <v>206</v>
      </c>
      <c r="Z75" s="69" t="s">
        <v>1</v>
      </c>
      <c r="AA75" s="68" t="s">
        <v>206</v>
      </c>
      <c r="AB75" s="69" t="s">
        <v>1</v>
      </c>
      <c r="AC75" s="68" t="s">
        <v>206</v>
      </c>
      <c r="AD75" s="69" t="s">
        <v>1</v>
      </c>
      <c r="AE75" s="68" t="s">
        <v>206</v>
      </c>
      <c r="AF75" s="69" t="s">
        <v>1</v>
      </c>
      <c r="AG75" s="68" t="s">
        <v>206</v>
      </c>
      <c r="AH75" s="69" t="s">
        <v>1</v>
      </c>
      <c r="AI75" s="68" t="s">
        <v>206</v>
      </c>
      <c r="AJ75" s="69" t="s">
        <v>1</v>
      </c>
      <c r="AK75" s="68" t="s">
        <v>206</v>
      </c>
      <c r="AL75" s="69" t="s">
        <v>1</v>
      </c>
      <c r="AM75" s="68" t="s">
        <v>206</v>
      </c>
      <c r="AN75" s="69" t="s">
        <v>1</v>
      </c>
      <c r="AO75" s="68" t="s">
        <v>206</v>
      </c>
      <c r="AP75" s="69" t="s">
        <v>1</v>
      </c>
      <c r="AQ75" s="68" t="s">
        <v>206</v>
      </c>
      <c r="AR75" s="69" t="s">
        <v>1</v>
      </c>
      <c r="AS75" s="68" t="s">
        <v>206</v>
      </c>
      <c r="AT75" s="69" t="s">
        <v>1</v>
      </c>
      <c r="AU75" s="68" t="s">
        <v>206</v>
      </c>
      <c r="AV75" s="69" t="s">
        <v>1</v>
      </c>
      <c r="AW75" s="68" t="s">
        <v>206</v>
      </c>
      <c r="AX75" s="69" t="s">
        <v>1</v>
      </c>
      <c r="AY75" s="68" t="s">
        <v>206</v>
      </c>
      <c r="AZ75" s="69" t="s">
        <v>1</v>
      </c>
      <c r="BA75" s="68" t="s">
        <v>206</v>
      </c>
      <c r="BB75" s="69" t="s">
        <v>1</v>
      </c>
      <c r="BC75" s="68" t="s">
        <v>206</v>
      </c>
      <c r="BD75" s="69" t="s">
        <v>1</v>
      </c>
      <c r="BE75" s="68" t="s">
        <v>206</v>
      </c>
      <c r="BF75" s="69" t="s">
        <v>1</v>
      </c>
      <c r="BG75" s="68" t="s">
        <v>206</v>
      </c>
      <c r="BH75" s="69" t="s">
        <v>1</v>
      </c>
      <c r="BI75" s="68" t="s">
        <v>206</v>
      </c>
      <c r="BJ75" s="69" t="s">
        <v>1</v>
      </c>
      <c r="BK75" s="68" t="s">
        <v>206</v>
      </c>
      <c r="BL75" s="69" t="s">
        <v>1</v>
      </c>
      <c r="BM75" s="68" t="s">
        <v>206</v>
      </c>
      <c r="BN75" s="69" t="s">
        <v>1</v>
      </c>
      <c r="BO75" s="68" t="s">
        <v>206</v>
      </c>
      <c r="BP75" s="69" t="s">
        <v>1</v>
      </c>
      <c r="BQ75" s="68" t="s">
        <v>206</v>
      </c>
      <c r="BR75" s="69" t="s">
        <v>1</v>
      </c>
      <c r="BS75" s="68" t="s">
        <v>206</v>
      </c>
      <c r="BT75" s="69" t="s">
        <v>1</v>
      </c>
      <c r="BU75" s="68" t="s">
        <v>206</v>
      </c>
      <c r="BV75" s="69" t="s">
        <v>1</v>
      </c>
      <c r="BW75" s="68" t="s">
        <v>206</v>
      </c>
      <c r="BX75" s="69" t="s">
        <v>1</v>
      </c>
      <c r="BY75" s="68" t="s">
        <v>206</v>
      </c>
      <c r="BZ75" s="69" t="s">
        <v>1</v>
      </c>
      <c r="CA75" s="68" t="s">
        <v>206</v>
      </c>
      <c r="CB75" s="69" t="s">
        <v>1</v>
      </c>
      <c r="CC75" s="68" t="s">
        <v>206</v>
      </c>
      <c r="CD75" s="69" t="s">
        <v>1</v>
      </c>
      <c r="CE75" s="68" t="s">
        <v>206</v>
      </c>
      <c r="CF75" s="69" t="s">
        <v>1</v>
      </c>
      <c r="CG75" s="68" t="s">
        <v>206</v>
      </c>
      <c r="CH75" s="69" t="s">
        <v>1</v>
      </c>
      <c r="CI75" s="68" t="s">
        <v>206</v>
      </c>
    </row>
    <row r="76" spans="5:87" x14ac:dyDescent="0.25">
      <c r="E76" s="67" t="str">
        <f>TABELA!$B21</f>
        <v>Euclides Almeida</v>
      </c>
      <c r="F76" s="67" t="str">
        <f>TABELA!$B21</f>
        <v>Euclides Almeida</v>
      </c>
      <c r="G76" s="66">
        <v>1</v>
      </c>
      <c r="H76" s="67" t="str">
        <f>TABELA!$B21</f>
        <v>Euclides Almeida</v>
      </c>
      <c r="I76" s="66">
        <v>2</v>
      </c>
      <c r="J76" s="67" t="str">
        <f>TABELA!$B21</f>
        <v>Euclides Almeida</v>
      </c>
      <c r="K76" s="66">
        <v>3</v>
      </c>
      <c r="L76" s="67" t="str">
        <f>TABELA!$B21</f>
        <v>Euclides Almeida</v>
      </c>
      <c r="M76" s="66">
        <v>4</v>
      </c>
      <c r="N76" s="67" t="str">
        <f>TABELA!$B21</f>
        <v>Euclides Almeida</v>
      </c>
      <c r="O76" s="66">
        <v>5</v>
      </c>
      <c r="P76" s="67" t="str">
        <f>TABELA!$B21</f>
        <v>Euclides Almeida</v>
      </c>
      <c r="Q76" s="66">
        <v>6</v>
      </c>
      <c r="R76" s="67" t="str">
        <f>TABELA!$B21</f>
        <v>Euclides Almeida</v>
      </c>
      <c r="S76" s="66">
        <v>7</v>
      </c>
      <c r="T76" s="67" t="str">
        <f>TABELA!$B21</f>
        <v>Euclides Almeida</v>
      </c>
      <c r="U76" s="66">
        <v>8</v>
      </c>
      <c r="V76" s="67" t="str">
        <f>TABELA!$B21</f>
        <v>Euclides Almeida</v>
      </c>
      <c r="W76" s="66">
        <v>9</v>
      </c>
      <c r="X76" s="67" t="str">
        <f>TABELA!$B21</f>
        <v>Euclides Almeida</v>
      </c>
      <c r="Y76" s="66">
        <v>10</v>
      </c>
      <c r="Z76" s="67" t="str">
        <f>TABELA!$B21</f>
        <v>Euclides Almeida</v>
      </c>
      <c r="AA76" s="66">
        <v>11</v>
      </c>
      <c r="AB76" s="67" t="str">
        <f>TABELA!$B21</f>
        <v>Euclides Almeida</v>
      </c>
      <c r="AC76" s="66">
        <v>12</v>
      </c>
      <c r="AD76" s="67" t="str">
        <f>TABELA!$B21</f>
        <v>Euclides Almeida</v>
      </c>
      <c r="AE76" s="66">
        <v>13</v>
      </c>
      <c r="AF76" s="67" t="str">
        <f>TABELA!$B21</f>
        <v>Euclides Almeida</v>
      </c>
      <c r="AG76" s="66">
        <v>14</v>
      </c>
      <c r="AH76" s="67" t="str">
        <f>TABELA!$B21</f>
        <v>Euclides Almeida</v>
      </c>
      <c r="AI76" s="66">
        <v>15</v>
      </c>
      <c r="AJ76" s="67" t="str">
        <f>TABELA!$B21</f>
        <v>Euclides Almeida</v>
      </c>
      <c r="AK76" s="66">
        <v>16</v>
      </c>
      <c r="AL76" s="67" t="str">
        <f>TABELA!$B21</f>
        <v>Euclides Almeida</v>
      </c>
      <c r="AM76" s="66">
        <v>17</v>
      </c>
      <c r="AN76" s="67" t="str">
        <f>TABELA!$B21</f>
        <v>Euclides Almeida</v>
      </c>
      <c r="AO76" s="66">
        <v>18</v>
      </c>
      <c r="AP76" s="67" t="str">
        <f>TABELA!$B21</f>
        <v>Euclides Almeida</v>
      </c>
      <c r="AQ76" s="66">
        <v>19</v>
      </c>
      <c r="AR76" s="67" t="str">
        <f>TABELA!$B21</f>
        <v>Euclides Almeida</v>
      </c>
      <c r="AS76" s="66">
        <v>20</v>
      </c>
      <c r="AT76" s="67" t="str">
        <f>TABELA!$B21</f>
        <v>Euclides Almeida</v>
      </c>
      <c r="AU76" s="66">
        <v>21</v>
      </c>
      <c r="AV76" s="67" t="str">
        <f>TABELA!$B21</f>
        <v>Euclides Almeida</v>
      </c>
      <c r="AW76" s="66">
        <v>22</v>
      </c>
      <c r="AX76" s="67" t="str">
        <f>TABELA!$B21</f>
        <v>Euclides Almeida</v>
      </c>
      <c r="AY76" s="66">
        <v>23</v>
      </c>
      <c r="AZ76" s="67" t="str">
        <f>TABELA!$B21</f>
        <v>Euclides Almeida</v>
      </c>
      <c r="BA76" s="66">
        <v>24</v>
      </c>
      <c r="BB76" s="67" t="str">
        <f>TABELA!$B21</f>
        <v>Euclides Almeida</v>
      </c>
      <c r="BC76" s="66">
        <v>25</v>
      </c>
      <c r="BD76" s="67" t="str">
        <f>TABELA!$B21</f>
        <v>Euclides Almeida</v>
      </c>
      <c r="BE76" s="66">
        <v>26</v>
      </c>
      <c r="BF76" s="67" t="str">
        <f>TABELA!$B21</f>
        <v>Euclides Almeida</v>
      </c>
      <c r="BG76" s="66">
        <v>27</v>
      </c>
      <c r="BH76" s="67" t="str">
        <f>TABELA!$B21</f>
        <v>Euclides Almeida</v>
      </c>
      <c r="BI76" s="66">
        <v>28</v>
      </c>
      <c r="BJ76" s="67" t="str">
        <f>TABELA!$B21</f>
        <v>Euclides Almeida</v>
      </c>
      <c r="BK76" s="66">
        <v>29</v>
      </c>
      <c r="BL76" s="67" t="str">
        <f>TABELA!$B21</f>
        <v>Euclides Almeida</v>
      </c>
      <c r="BM76" s="66">
        <v>30</v>
      </c>
      <c r="BN76" s="67" t="str">
        <f>TABELA!$B21</f>
        <v>Euclides Almeida</v>
      </c>
      <c r="BO76" s="66">
        <v>31</v>
      </c>
      <c r="BP76" s="67" t="str">
        <f>TABELA!$B21</f>
        <v>Euclides Almeida</v>
      </c>
      <c r="BQ76" s="66">
        <v>32</v>
      </c>
      <c r="BR76" s="67" t="str">
        <f>TABELA!$B21</f>
        <v>Euclides Almeida</v>
      </c>
      <c r="BS76" s="66">
        <v>33</v>
      </c>
      <c r="BT76" s="67" t="str">
        <f>TABELA!$B21</f>
        <v>Euclides Almeida</v>
      </c>
      <c r="BU76" s="66">
        <v>34</v>
      </c>
      <c r="BV76" s="67" t="str">
        <f>TABELA!$B21</f>
        <v>Euclides Almeida</v>
      </c>
      <c r="BW76" s="66">
        <v>35</v>
      </c>
      <c r="BX76" s="67" t="str">
        <f>TABELA!$B21</f>
        <v>Euclides Almeida</v>
      </c>
      <c r="BY76" s="66">
        <v>36</v>
      </c>
      <c r="BZ76" s="67" t="str">
        <f>TABELA!$B21</f>
        <v>Euclides Almeida</v>
      </c>
      <c r="CA76" s="66">
        <v>37</v>
      </c>
      <c r="CB76" s="67" t="str">
        <f>TABELA!$B21</f>
        <v>Euclides Almeida</v>
      </c>
      <c r="CC76" s="66">
        <v>38</v>
      </c>
      <c r="CD76" s="67" t="str">
        <f>TABELA!$B21</f>
        <v>Euclides Almeida</v>
      </c>
      <c r="CE76" s="66">
        <v>39</v>
      </c>
      <c r="CF76" s="67" t="str">
        <f>TABELA!$B21</f>
        <v>Euclides Almeida</v>
      </c>
      <c r="CG76" s="66">
        <v>40</v>
      </c>
      <c r="CH76" s="67" t="str">
        <f>TABELA!$B21</f>
        <v>Euclides Almeida</v>
      </c>
      <c r="CI76" s="66">
        <v>41</v>
      </c>
    </row>
    <row r="77" spans="5:87" ht="30" x14ac:dyDescent="0.25">
      <c r="E77" s="69" t="s">
        <v>1</v>
      </c>
      <c r="F77" s="69" t="s">
        <v>1</v>
      </c>
      <c r="G77" s="68" t="s">
        <v>206</v>
      </c>
      <c r="H77" s="69" t="s">
        <v>1</v>
      </c>
      <c r="I77" s="68" t="s">
        <v>206</v>
      </c>
      <c r="J77" s="69" t="s">
        <v>1</v>
      </c>
      <c r="K77" s="68" t="s">
        <v>206</v>
      </c>
      <c r="L77" s="69" t="s">
        <v>1</v>
      </c>
      <c r="M77" s="68" t="s">
        <v>206</v>
      </c>
      <c r="N77" s="69" t="s">
        <v>1</v>
      </c>
      <c r="O77" s="68" t="s">
        <v>206</v>
      </c>
      <c r="P77" s="69" t="s">
        <v>1</v>
      </c>
      <c r="Q77" s="68" t="s">
        <v>206</v>
      </c>
      <c r="R77" s="69" t="s">
        <v>1</v>
      </c>
      <c r="S77" s="68" t="s">
        <v>206</v>
      </c>
      <c r="T77" s="69" t="s">
        <v>1</v>
      </c>
      <c r="U77" s="68" t="s">
        <v>206</v>
      </c>
      <c r="V77" s="69" t="s">
        <v>1</v>
      </c>
      <c r="W77" s="68" t="s">
        <v>206</v>
      </c>
      <c r="X77" s="69" t="s">
        <v>1</v>
      </c>
      <c r="Y77" s="68" t="s">
        <v>206</v>
      </c>
      <c r="Z77" s="69" t="s">
        <v>1</v>
      </c>
      <c r="AA77" s="68" t="s">
        <v>206</v>
      </c>
      <c r="AB77" s="69" t="s">
        <v>1</v>
      </c>
      <c r="AC77" s="68" t="s">
        <v>206</v>
      </c>
      <c r="AD77" s="69" t="s">
        <v>1</v>
      </c>
      <c r="AE77" s="68" t="s">
        <v>206</v>
      </c>
      <c r="AF77" s="69" t="s">
        <v>1</v>
      </c>
      <c r="AG77" s="68" t="s">
        <v>206</v>
      </c>
      <c r="AH77" s="69" t="s">
        <v>1</v>
      </c>
      <c r="AI77" s="68" t="s">
        <v>206</v>
      </c>
      <c r="AJ77" s="69" t="s">
        <v>1</v>
      </c>
      <c r="AK77" s="68" t="s">
        <v>206</v>
      </c>
      <c r="AL77" s="69" t="s">
        <v>1</v>
      </c>
      <c r="AM77" s="68" t="s">
        <v>206</v>
      </c>
      <c r="AN77" s="69" t="s">
        <v>1</v>
      </c>
      <c r="AO77" s="68" t="s">
        <v>206</v>
      </c>
      <c r="AP77" s="69" t="s">
        <v>1</v>
      </c>
      <c r="AQ77" s="68" t="s">
        <v>206</v>
      </c>
      <c r="AR77" s="69" t="s">
        <v>1</v>
      </c>
      <c r="AS77" s="68" t="s">
        <v>206</v>
      </c>
      <c r="AT77" s="69" t="s">
        <v>1</v>
      </c>
      <c r="AU77" s="68" t="s">
        <v>206</v>
      </c>
      <c r="AV77" s="69" t="s">
        <v>1</v>
      </c>
      <c r="AW77" s="68" t="s">
        <v>206</v>
      </c>
      <c r="AX77" s="69" t="s">
        <v>1</v>
      </c>
      <c r="AY77" s="68" t="s">
        <v>206</v>
      </c>
      <c r="AZ77" s="69" t="s">
        <v>1</v>
      </c>
      <c r="BA77" s="68" t="s">
        <v>206</v>
      </c>
      <c r="BB77" s="69" t="s">
        <v>1</v>
      </c>
      <c r="BC77" s="68" t="s">
        <v>206</v>
      </c>
      <c r="BD77" s="69" t="s">
        <v>1</v>
      </c>
      <c r="BE77" s="68" t="s">
        <v>206</v>
      </c>
      <c r="BF77" s="69" t="s">
        <v>1</v>
      </c>
      <c r="BG77" s="68" t="s">
        <v>206</v>
      </c>
      <c r="BH77" s="69" t="s">
        <v>1</v>
      </c>
      <c r="BI77" s="68" t="s">
        <v>206</v>
      </c>
      <c r="BJ77" s="69" t="s">
        <v>1</v>
      </c>
      <c r="BK77" s="68" t="s">
        <v>206</v>
      </c>
      <c r="BL77" s="69" t="s">
        <v>1</v>
      </c>
      <c r="BM77" s="68" t="s">
        <v>206</v>
      </c>
      <c r="BN77" s="69" t="s">
        <v>1</v>
      </c>
      <c r="BO77" s="68" t="s">
        <v>206</v>
      </c>
      <c r="BP77" s="69" t="s">
        <v>1</v>
      </c>
      <c r="BQ77" s="68" t="s">
        <v>206</v>
      </c>
      <c r="BR77" s="69" t="s">
        <v>1</v>
      </c>
      <c r="BS77" s="68" t="s">
        <v>206</v>
      </c>
      <c r="BT77" s="69" t="s">
        <v>1</v>
      </c>
      <c r="BU77" s="68" t="s">
        <v>206</v>
      </c>
      <c r="BV77" s="69" t="s">
        <v>1</v>
      </c>
      <c r="BW77" s="68" t="s">
        <v>206</v>
      </c>
      <c r="BX77" s="69" t="s">
        <v>1</v>
      </c>
      <c r="BY77" s="68" t="s">
        <v>206</v>
      </c>
      <c r="BZ77" s="69" t="s">
        <v>1</v>
      </c>
      <c r="CA77" s="68" t="s">
        <v>206</v>
      </c>
      <c r="CB77" s="69" t="s">
        <v>1</v>
      </c>
      <c r="CC77" s="68" t="s">
        <v>206</v>
      </c>
      <c r="CD77" s="69" t="s">
        <v>1</v>
      </c>
      <c r="CE77" s="68" t="s">
        <v>206</v>
      </c>
      <c r="CF77" s="69" t="s">
        <v>1</v>
      </c>
      <c r="CG77" s="68" t="s">
        <v>206</v>
      </c>
      <c r="CH77" s="69" t="s">
        <v>1</v>
      </c>
      <c r="CI77" s="68" t="s">
        <v>206</v>
      </c>
    </row>
    <row r="78" spans="5:87" x14ac:dyDescent="0.25">
      <c r="E78" s="67" t="str">
        <f>TABELA!$B22</f>
        <v>Fernando Santos</v>
      </c>
      <c r="F78" s="67" t="str">
        <f>TABELA!$B22</f>
        <v>Fernando Santos</v>
      </c>
      <c r="G78" s="66">
        <v>1</v>
      </c>
      <c r="H78" s="67" t="str">
        <f>TABELA!$B22</f>
        <v>Fernando Santos</v>
      </c>
      <c r="I78" s="66">
        <v>2</v>
      </c>
      <c r="J78" s="67" t="str">
        <f>TABELA!$B22</f>
        <v>Fernando Santos</v>
      </c>
      <c r="K78" s="66">
        <v>3</v>
      </c>
      <c r="L78" s="67" t="str">
        <f>TABELA!$B22</f>
        <v>Fernando Santos</v>
      </c>
      <c r="M78" s="66">
        <v>4</v>
      </c>
      <c r="N78" s="67" t="str">
        <f>TABELA!$B22</f>
        <v>Fernando Santos</v>
      </c>
      <c r="O78" s="66">
        <v>5</v>
      </c>
      <c r="P78" s="67" t="str">
        <f>TABELA!$B22</f>
        <v>Fernando Santos</v>
      </c>
      <c r="Q78" s="66">
        <v>6</v>
      </c>
      <c r="R78" s="67" t="str">
        <f>TABELA!$B22</f>
        <v>Fernando Santos</v>
      </c>
      <c r="S78" s="66">
        <v>7</v>
      </c>
      <c r="T78" s="67" t="str">
        <f>TABELA!$B22</f>
        <v>Fernando Santos</v>
      </c>
      <c r="U78" s="66">
        <v>8</v>
      </c>
      <c r="V78" s="67" t="str">
        <f>TABELA!$B22</f>
        <v>Fernando Santos</v>
      </c>
      <c r="W78" s="66">
        <v>9</v>
      </c>
      <c r="X78" s="67" t="str">
        <f>TABELA!$B22</f>
        <v>Fernando Santos</v>
      </c>
      <c r="Y78" s="66">
        <v>10</v>
      </c>
      <c r="Z78" s="67" t="str">
        <f>TABELA!$B22</f>
        <v>Fernando Santos</v>
      </c>
      <c r="AA78" s="66">
        <v>11</v>
      </c>
      <c r="AB78" s="67" t="str">
        <f>TABELA!$B22</f>
        <v>Fernando Santos</v>
      </c>
      <c r="AC78" s="66">
        <v>12</v>
      </c>
      <c r="AD78" s="67" t="str">
        <f>TABELA!$B22</f>
        <v>Fernando Santos</v>
      </c>
      <c r="AE78" s="66">
        <v>13</v>
      </c>
      <c r="AF78" s="67" t="str">
        <f>TABELA!$B22</f>
        <v>Fernando Santos</v>
      </c>
      <c r="AG78" s="66">
        <v>14</v>
      </c>
      <c r="AH78" s="67" t="str">
        <f>TABELA!$B22</f>
        <v>Fernando Santos</v>
      </c>
      <c r="AI78" s="66">
        <v>15</v>
      </c>
      <c r="AJ78" s="67" t="str">
        <f>TABELA!$B22</f>
        <v>Fernando Santos</v>
      </c>
      <c r="AK78" s="66">
        <v>16</v>
      </c>
      <c r="AL78" s="67" t="str">
        <f>TABELA!$B22</f>
        <v>Fernando Santos</v>
      </c>
      <c r="AM78" s="66">
        <v>17</v>
      </c>
      <c r="AN78" s="67" t="str">
        <f>TABELA!$B22</f>
        <v>Fernando Santos</v>
      </c>
      <c r="AO78" s="66">
        <v>18</v>
      </c>
      <c r="AP78" s="67" t="str">
        <f>TABELA!$B22</f>
        <v>Fernando Santos</v>
      </c>
      <c r="AQ78" s="66">
        <v>19</v>
      </c>
      <c r="AR78" s="67" t="str">
        <f>TABELA!$B22</f>
        <v>Fernando Santos</v>
      </c>
      <c r="AS78" s="66">
        <v>20</v>
      </c>
      <c r="AT78" s="67" t="str">
        <f>TABELA!$B22</f>
        <v>Fernando Santos</v>
      </c>
      <c r="AU78" s="66">
        <v>21</v>
      </c>
      <c r="AV78" s="67" t="str">
        <f>TABELA!$B22</f>
        <v>Fernando Santos</v>
      </c>
      <c r="AW78" s="66">
        <v>22</v>
      </c>
      <c r="AX78" s="67" t="str">
        <f>TABELA!$B22</f>
        <v>Fernando Santos</v>
      </c>
      <c r="AY78" s="66">
        <v>23</v>
      </c>
      <c r="AZ78" s="67" t="str">
        <f>TABELA!$B22</f>
        <v>Fernando Santos</v>
      </c>
      <c r="BA78" s="66">
        <v>24</v>
      </c>
      <c r="BB78" s="67" t="str">
        <f>TABELA!$B22</f>
        <v>Fernando Santos</v>
      </c>
      <c r="BC78" s="66">
        <v>25</v>
      </c>
      <c r="BD78" s="67" t="str">
        <f>TABELA!$B22</f>
        <v>Fernando Santos</v>
      </c>
      <c r="BE78" s="66">
        <v>26</v>
      </c>
      <c r="BF78" s="67" t="str">
        <f>TABELA!$B22</f>
        <v>Fernando Santos</v>
      </c>
      <c r="BG78" s="66">
        <v>27</v>
      </c>
      <c r="BH78" s="67" t="str">
        <f>TABELA!$B22</f>
        <v>Fernando Santos</v>
      </c>
      <c r="BI78" s="66">
        <v>28</v>
      </c>
      <c r="BJ78" s="67" t="str">
        <f>TABELA!$B22</f>
        <v>Fernando Santos</v>
      </c>
      <c r="BK78" s="66">
        <v>29</v>
      </c>
      <c r="BL78" s="67" t="str">
        <f>TABELA!$B22</f>
        <v>Fernando Santos</v>
      </c>
      <c r="BM78" s="66">
        <v>30</v>
      </c>
      <c r="BN78" s="67" t="str">
        <f>TABELA!$B22</f>
        <v>Fernando Santos</v>
      </c>
      <c r="BO78" s="66">
        <v>31</v>
      </c>
      <c r="BP78" s="67" t="str">
        <f>TABELA!$B22</f>
        <v>Fernando Santos</v>
      </c>
      <c r="BQ78" s="66">
        <v>32</v>
      </c>
      <c r="BR78" s="67" t="str">
        <f>TABELA!$B22</f>
        <v>Fernando Santos</v>
      </c>
      <c r="BS78" s="66">
        <v>33</v>
      </c>
      <c r="BT78" s="67" t="str">
        <f>TABELA!$B22</f>
        <v>Fernando Santos</v>
      </c>
      <c r="BU78" s="66">
        <v>34</v>
      </c>
      <c r="BV78" s="67" t="str">
        <f>TABELA!$B22</f>
        <v>Fernando Santos</v>
      </c>
      <c r="BW78" s="66">
        <v>35</v>
      </c>
      <c r="BX78" s="67" t="str">
        <f>TABELA!$B22</f>
        <v>Fernando Santos</v>
      </c>
      <c r="BY78" s="66">
        <v>36</v>
      </c>
      <c r="BZ78" s="67" t="str">
        <f>TABELA!$B22</f>
        <v>Fernando Santos</v>
      </c>
      <c r="CA78" s="66">
        <v>37</v>
      </c>
      <c r="CB78" s="67" t="str">
        <f>TABELA!$B22</f>
        <v>Fernando Santos</v>
      </c>
      <c r="CC78" s="66">
        <v>38</v>
      </c>
      <c r="CD78" s="67" t="str">
        <f>TABELA!$B22</f>
        <v>Fernando Santos</v>
      </c>
      <c r="CE78" s="66">
        <v>39</v>
      </c>
      <c r="CF78" s="67" t="str">
        <f>TABELA!$B22</f>
        <v>Fernando Santos</v>
      </c>
      <c r="CG78" s="66">
        <v>40</v>
      </c>
      <c r="CH78" s="67" t="str">
        <f>TABELA!$B22</f>
        <v>Fernando Santos</v>
      </c>
      <c r="CI78" s="66">
        <v>41</v>
      </c>
    </row>
    <row r="79" spans="5:87" ht="30" x14ac:dyDescent="0.25">
      <c r="E79" s="69" t="s">
        <v>1</v>
      </c>
      <c r="F79" s="69" t="s">
        <v>1</v>
      </c>
      <c r="G79" s="68" t="s">
        <v>206</v>
      </c>
      <c r="H79" s="69" t="s">
        <v>1</v>
      </c>
      <c r="I79" s="68" t="s">
        <v>206</v>
      </c>
      <c r="J79" s="69" t="s">
        <v>1</v>
      </c>
      <c r="K79" s="68" t="s">
        <v>206</v>
      </c>
      <c r="L79" s="69" t="s">
        <v>1</v>
      </c>
      <c r="M79" s="68" t="s">
        <v>206</v>
      </c>
      <c r="N79" s="69" t="s">
        <v>1</v>
      </c>
      <c r="O79" s="68" t="s">
        <v>206</v>
      </c>
      <c r="P79" s="69" t="s">
        <v>1</v>
      </c>
      <c r="Q79" s="68" t="s">
        <v>206</v>
      </c>
      <c r="R79" s="69" t="s">
        <v>1</v>
      </c>
      <c r="S79" s="68" t="s">
        <v>206</v>
      </c>
      <c r="T79" s="69" t="s">
        <v>1</v>
      </c>
      <c r="U79" s="68" t="s">
        <v>206</v>
      </c>
      <c r="V79" s="69" t="s">
        <v>1</v>
      </c>
      <c r="W79" s="68" t="s">
        <v>206</v>
      </c>
      <c r="X79" s="69" t="s">
        <v>1</v>
      </c>
      <c r="Y79" s="68" t="s">
        <v>206</v>
      </c>
      <c r="Z79" s="69" t="s">
        <v>1</v>
      </c>
      <c r="AA79" s="68" t="s">
        <v>206</v>
      </c>
      <c r="AB79" s="69" t="s">
        <v>1</v>
      </c>
      <c r="AC79" s="68" t="s">
        <v>206</v>
      </c>
      <c r="AD79" s="69" t="s">
        <v>1</v>
      </c>
      <c r="AE79" s="68" t="s">
        <v>206</v>
      </c>
      <c r="AF79" s="69" t="s">
        <v>1</v>
      </c>
      <c r="AG79" s="68" t="s">
        <v>206</v>
      </c>
      <c r="AH79" s="69" t="s">
        <v>1</v>
      </c>
      <c r="AI79" s="68" t="s">
        <v>206</v>
      </c>
      <c r="AJ79" s="69" t="s">
        <v>1</v>
      </c>
      <c r="AK79" s="68" t="s">
        <v>206</v>
      </c>
      <c r="AL79" s="69" t="s">
        <v>1</v>
      </c>
      <c r="AM79" s="68" t="s">
        <v>206</v>
      </c>
      <c r="AN79" s="69" t="s">
        <v>1</v>
      </c>
      <c r="AO79" s="68" t="s">
        <v>206</v>
      </c>
      <c r="AP79" s="69" t="s">
        <v>1</v>
      </c>
      <c r="AQ79" s="68" t="s">
        <v>206</v>
      </c>
      <c r="AR79" s="69" t="s">
        <v>1</v>
      </c>
      <c r="AS79" s="68" t="s">
        <v>206</v>
      </c>
      <c r="AT79" s="69" t="s">
        <v>1</v>
      </c>
      <c r="AU79" s="68" t="s">
        <v>206</v>
      </c>
      <c r="AV79" s="69" t="s">
        <v>1</v>
      </c>
      <c r="AW79" s="68" t="s">
        <v>206</v>
      </c>
      <c r="AX79" s="69" t="s">
        <v>1</v>
      </c>
      <c r="AY79" s="68" t="s">
        <v>206</v>
      </c>
      <c r="AZ79" s="69" t="s">
        <v>1</v>
      </c>
      <c r="BA79" s="68" t="s">
        <v>206</v>
      </c>
      <c r="BB79" s="69" t="s">
        <v>1</v>
      </c>
      <c r="BC79" s="68" t="s">
        <v>206</v>
      </c>
      <c r="BD79" s="69" t="s">
        <v>1</v>
      </c>
      <c r="BE79" s="68" t="s">
        <v>206</v>
      </c>
      <c r="BF79" s="69" t="s">
        <v>1</v>
      </c>
      <c r="BG79" s="68" t="s">
        <v>206</v>
      </c>
      <c r="BH79" s="69" t="s">
        <v>1</v>
      </c>
      <c r="BI79" s="68" t="s">
        <v>206</v>
      </c>
      <c r="BJ79" s="69" t="s">
        <v>1</v>
      </c>
      <c r="BK79" s="68" t="s">
        <v>206</v>
      </c>
      <c r="BL79" s="69" t="s">
        <v>1</v>
      </c>
      <c r="BM79" s="68" t="s">
        <v>206</v>
      </c>
      <c r="BN79" s="69" t="s">
        <v>1</v>
      </c>
      <c r="BO79" s="68" t="s">
        <v>206</v>
      </c>
      <c r="BP79" s="69" t="s">
        <v>1</v>
      </c>
      <c r="BQ79" s="68" t="s">
        <v>206</v>
      </c>
      <c r="BR79" s="69" t="s">
        <v>1</v>
      </c>
      <c r="BS79" s="68" t="s">
        <v>206</v>
      </c>
      <c r="BT79" s="69" t="s">
        <v>1</v>
      </c>
      <c r="BU79" s="68" t="s">
        <v>206</v>
      </c>
      <c r="BV79" s="69" t="s">
        <v>1</v>
      </c>
      <c r="BW79" s="68" t="s">
        <v>206</v>
      </c>
      <c r="BX79" s="69" t="s">
        <v>1</v>
      </c>
      <c r="BY79" s="68" t="s">
        <v>206</v>
      </c>
      <c r="BZ79" s="69" t="s">
        <v>1</v>
      </c>
      <c r="CA79" s="68" t="s">
        <v>206</v>
      </c>
      <c r="CB79" s="69" t="s">
        <v>1</v>
      </c>
      <c r="CC79" s="68" t="s">
        <v>206</v>
      </c>
      <c r="CD79" s="69" t="s">
        <v>1</v>
      </c>
      <c r="CE79" s="68" t="s">
        <v>206</v>
      </c>
      <c r="CF79" s="69" t="s">
        <v>1</v>
      </c>
      <c r="CG79" s="68" t="s">
        <v>206</v>
      </c>
      <c r="CH79" s="69" t="s">
        <v>1</v>
      </c>
      <c r="CI79" s="68" t="s">
        <v>206</v>
      </c>
    </row>
    <row r="80" spans="5:87" x14ac:dyDescent="0.25">
      <c r="E80" s="67" t="str">
        <f>TABELA!$B23</f>
        <v>Gijo</v>
      </c>
      <c r="F80" s="67" t="str">
        <f>TABELA!$B23</f>
        <v>Gijo</v>
      </c>
      <c r="G80" s="66">
        <v>1</v>
      </c>
      <c r="H80" s="67" t="str">
        <f>TABELA!$B23</f>
        <v>Gijo</v>
      </c>
      <c r="I80" s="66">
        <v>2</v>
      </c>
      <c r="J80" s="67" t="str">
        <f>TABELA!$B23</f>
        <v>Gijo</v>
      </c>
      <c r="K80" s="66">
        <v>3</v>
      </c>
      <c r="L80" s="67" t="str">
        <f>TABELA!$B23</f>
        <v>Gijo</v>
      </c>
      <c r="M80" s="66">
        <v>4</v>
      </c>
      <c r="N80" s="67" t="str">
        <f>TABELA!$B23</f>
        <v>Gijo</v>
      </c>
      <c r="O80" s="66">
        <v>5</v>
      </c>
      <c r="P80" s="67" t="str">
        <f>TABELA!$B23</f>
        <v>Gijo</v>
      </c>
      <c r="Q80" s="66">
        <v>6</v>
      </c>
      <c r="R80" s="67" t="str">
        <f>TABELA!$B23</f>
        <v>Gijo</v>
      </c>
      <c r="S80" s="66">
        <v>7</v>
      </c>
      <c r="T80" s="67" t="str">
        <f>TABELA!$B23</f>
        <v>Gijo</v>
      </c>
      <c r="U80" s="66">
        <v>8</v>
      </c>
      <c r="V80" s="67" t="str">
        <f>TABELA!$B23</f>
        <v>Gijo</v>
      </c>
      <c r="W80" s="66">
        <v>9</v>
      </c>
      <c r="X80" s="67" t="str">
        <f>TABELA!$B23</f>
        <v>Gijo</v>
      </c>
      <c r="Y80" s="66">
        <v>10</v>
      </c>
      <c r="Z80" s="67" t="str">
        <f>TABELA!$B23</f>
        <v>Gijo</v>
      </c>
      <c r="AA80" s="66">
        <v>11</v>
      </c>
      <c r="AB80" s="67" t="str">
        <f>TABELA!$B23</f>
        <v>Gijo</v>
      </c>
      <c r="AC80" s="66">
        <v>12</v>
      </c>
      <c r="AD80" s="67" t="str">
        <f>TABELA!$B23</f>
        <v>Gijo</v>
      </c>
      <c r="AE80" s="66">
        <v>13</v>
      </c>
      <c r="AF80" s="67" t="str">
        <f>TABELA!$B23</f>
        <v>Gijo</v>
      </c>
      <c r="AG80" s="66">
        <v>14</v>
      </c>
      <c r="AH80" s="67" t="str">
        <f>TABELA!$B23</f>
        <v>Gijo</v>
      </c>
      <c r="AI80" s="66">
        <v>15</v>
      </c>
      <c r="AJ80" s="67" t="str">
        <f>TABELA!$B23</f>
        <v>Gijo</v>
      </c>
      <c r="AK80" s="66">
        <v>16</v>
      </c>
      <c r="AL80" s="67" t="str">
        <f>TABELA!$B23</f>
        <v>Gijo</v>
      </c>
      <c r="AM80" s="66">
        <v>17</v>
      </c>
      <c r="AN80" s="67" t="str">
        <f>TABELA!$B23</f>
        <v>Gijo</v>
      </c>
      <c r="AO80" s="66">
        <v>18</v>
      </c>
      <c r="AP80" s="67" t="str">
        <f>TABELA!$B23</f>
        <v>Gijo</v>
      </c>
      <c r="AQ80" s="66">
        <v>19</v>
      </c>
      <c r="AR80" s="67" t="str">
        <f>TABELA!$B23</f>
        <v>Gijo</v>
      </c>
      <c r="AS80" s="66">
        <v>20</v>
      </c>
      <c r="AT80" s="67" t="str">
        <f>TABELA!$B23</f>
        <v>Gijo</v>
      </c>
      <c r="AU80" s="66">
        <v>21</v>
      </c>
      <c r="AV80" s="67" t="str">
        <f>TABELA!$B23</f>
        <v>Gijo</v>
      </c>
      <c r="AW80" s="66">
        <v>22</v>
      </c>
      <c r="AX80" s="67" t="str">
        <f>TABELA!$B23</f>
        <v>Gijo</v>
      </c>
      <c r="AY80" s="66">
        <v>23</v>
      </c>
      <c r="AZ80" s="67" t="str">
        <f>TABELA!$B23</f>
        <v>Gijo</v>
      </c>
      <c r="BA80" s="66">
        <v>24</v>
      </c>
      <c r="BB80" s="67" t="str">
        <f>TABELA!$B23</f>
        <v>Gijo</v>
      </c>
      <c r="BC80" s="66">
        <v>25</v>
      </c>
      <c r="BD80" s="67" t="str">
        <f>TABELA!$B23</f>
        <v>Gijo</v>
      </c>
      <c r="BE80" s="66">
        <v>26</v>
      </c>
      <c r="BF80" s="67" t="str">
        <f>TABELA!$B23</f>
        <v>Gijo</v>
      </c>
      <c r="BG80" s="66">
        <v>27</v>
      </c>
      <c r="BH80" s="67" t="str">
        <f>TABELA!$B23</f>
        <v>Gijo</v>
      </c>
      <c r="BI80" s="66">
        <v>28</v>
      </c>
      <c r="BJ80" s="67" t="str">
        <f>TABELA!$B23</f>
        <v>Gijo</v>
      </c>
      <c r="BK80" s="66">
        <v>29</v>
      </c>
      <c r="BL80" s="67" t="str">
        <f>TABELA!$B23</f>
        <v>Gijo</v>
      </c>
      <c r="BM80" s="66">
        <v>30</v>
      </c>
      <c r="BN80" s="67" t="str">
        <f>TABELA!$B23</f>
        <v>Gijo</v>
      </c>
      <c r="BO80" s="66">
        <v>31</v>
      </c>
      <c r="BP80" s="67" t="str">
        <f>TABELA!$B23</f>
        <v>Gijo</v>
      </c>
      <c r="BQ80" s="66">
        <v>32</v>
      </c>
      <c r="BR80" s="67" t="str">
        <f>TABELA!$B23</f>
        <v>Gijo</v>
      </c>
      <c r="BS80" s="66">
        <v>33</v>
      </c>
      <c r="BT80" s="67" t="str">
        <f>TABELA!$B23</f>
        <v>Gijo</v>
      </c>
      <c r="BU80" s="66">
        <v>34</v>
      </c>
      <c r="BV80" s="67" t="str">
        <f>TABELA!$B23</f>
        <v>Gijo</v>
      </c>
      <c r="BW80" s="66">
        <v>35</v>
      </c>
      <c r="BX80" s="67" t="str">
        <f>TABELA!$B23</f>
        <v>Gijo</v>
      </c>
      <c r="BY80" s="66">
        <v>36</v>
      </c>
      <c r="BZ80" s="67" t="str">
        <f>TABELA!$B23</f>
        <v>Gijo</v>
      </c>
      <c r="CA80" s="66">
        <v>37</v>
      </c>
      <c r="CB80" s="67" t="str">
        <f>TABELA!$B23</f>
        <v>Gijo</v>
      </c>
      <c r="CC80" s="66">
        <v>38</v>
      </c>
      <c r="CD80" s="67" t="str">
        <f>TABELA!$B23</f>
        <v>Gijo</v>
      </c>
      <c r="CE80" s="66">
        <v>39</v>
      </c>
      <c r="CF80" s="67" t="str">
        <f>TABELA!$B23</f>
        <v>Gijo</v>
      </c>
      <c r="CG80" s="66">
        <v>40</v>
      </c>
      <c r="CH80" s="67" t="str">
        <f>TABELA!$B23</f>
        <v>Gijo</v>
      </c>
      <c r="CI80" s="66">
        <v>41</v>
      </c>
    </row>
    <row r="81" spans="5:87" ht="30" x14ac:dyDescent="0.25">
      <c r="E81" s="69" t="s">
        <v>1</v>
      </c>
      <c r="F81" s="69" t="s">
        <v>1</v>
      </c>
      <c r="G81" s="68" t="s">
        <v>206</v>
      </c>
      <c r="H81" s="69" t="s">
        <v>1</v>
      </c>
      <c r="I81" s="68" t="s">
        <v>206</v>
      </c>
      <c r="J81" s="69" t="s">
        <v>1</v>
      </c>
      <c r="K81" s="68" t="s">
        <v>206</v>
      </c>
      <c r="L81" s="69" t="s">
        <v>1</v>
      </c>
      <c r="M81" s="68" t="s">
        <v>206</v>
      </c>
      <c r="N81" s="69" t="s">
        <v>1</v>
      </c>
      <c r="O81" s="68" t="s">
        <v>206</v>
      </c>
      <c r="P81" s="69" t="s">
        <v>1</v>
      </c>
      <c r="Q81" s="68" t="s">
        <v>206</v>
      </c>
      <c r="R81" s="69" t="s">
        <v>1</v>
      </c>
      <c r="S81" s="68" t="s">
        <v>206</v>
      </c>
      <c r="T81" s="69" t="s">
        <v>1</v>
      </c>
      <c r="U81" s="68" t="s">
        <v>206</v>
      </c>
      <c r="V81" s="69" t="s">
        <v>1</v>
      </c>
      <c r="W81" s="68" t="s">
        <v>206</v>
      </c>
      <c r="X81" s="69" t="s">
        <v>1</v>
      </c>
      <c r="Y81" s="68" t="s">
        <v>206</v>
      </c>
      <c r="Z81" s="69" t="s">
        <v>1</v>
      </c>
      <c r="AA81" s="68" t="s">
        <v>206</v>
      </c>
      <c r="AB81" s="69" t="s">
        <v>1</v>
      </c>
      <c r="AC81" s="68" t="s">
        <v>206</v>
      </c>
      <c r="AD81" s="69" t="s">
        <v>1</v>
      </c>
      <c r="AE81" s="68" t="s">
        <v>206</v>
      </c>
      <c r="AF81" s="69" t="s">
        <v>1</v>
      </c>
      <c r="AG81" s="68" t="s">
        <v>206</v>
      </c>
      <c r="AH81" s="69" t="s">
        <v>1</v>
      </c>
      <c r="AI81" s="68" t="s">
        <v>206</v>
      </c>
      <c r="AJ81" s="69" t="s">
        <v>1</v>
      </c>
      <c r="AK81" s="68" t="s">
        <v>206</v>
      </c>
      <c r="AL81" s="69" t="s">
        <v>1</v>
      </c>
      <c r="AM81" s="68" t="s">
        <v>206</v>
      </c>
      <c r="AN81" s="69" t="s">
        <v>1</v>
      </c>
      <c r="AO81" s="68" t="s">
        <v>206</v>
      </c>
      <c r="AP81" s="69" t="s">
        <v>1</v>
      </c>
      <c r="AQ81" s="68" t="s">
        <v>206</v>
      </c>
      <c r="AR81" s="69" t="s">
        <v>1</v>
      </c>
      <c r="AS81" s="68" t="s">
        <v>206</v>
      </c>
      <c r="AT81" s="69" t="s">
        <v>1</v>
      </c>
      <c r="AU81" s="68" t="s">
        <v>206</v>
      </c>
      <c r="AV81" s="69" t="s">
        <v>1</v>
      </c>
      <c r="AW81" s="68" t="s">
        <v>206</v>
      </c>
      <c r="AX81" s="69" t="s">
        <v>1</v>
      </c>
      <c r="AY81" s="68" t="s">
        <v>206</v>
      </c>
      <c r="AZ81" s="69" t="s">
        <v>1</v>
      </c>
      <c r="BA81" s="68" t="s">
        <v>206</v>
      </c>
      <c r="BB81" s="69" t="s">
        <v>1</v>
      </c>
      <c r="BC81" s="68" t="s">
        <v>206</v>
      </c>
      <c r="BD81" s="69" t="s">
        <v>1</v>
      </c>
      <c r="BE81" s="68" t="s">
        <v>206</v>
      </c>
      <c r="BF81" s="69" t="s">
        <v>1</v>
      </c>
      <c r="BG81" s="68" t="s">
        <v>206</v>
      </c>
      <c r="BH81" s="69" t="s">
        <v>1</v>
      </c>
      <c r="BI81" s="68" t="s">
        <v>206</v>
      </c>
      <c r="BJ81" s="69" t="s">
        <v>1</v>
      </c>
      <c r="BK81" s="68" t="s">
        <v>206</v>
      </c>
      <c r="BL81" s="69" t="s">
        <v>1</v>
      </c>
      <c r="BM81" s="68" t="s">
        <v>206</v>
      </c>
      <c r="BN81" s="69" t="s">
        <v>1</v>
      </c>
      <c r="BO81" s="68" t="s">
        <v>206</v>
      </c>
      <c r="BP81" s="69" t="s">
        <v>1</v>
      </c>
      <c r="BQ81" s="68" t="s">
        <v>206</v>
      </c>
      <c r="BR81" s="69" t="s">
        <v>1</v>
      </c>
      <c r="BS81" s="68" t="s">
        <v>206</v>
      </c>
      <c r="BT81" s="69" t="s">
        <v>1</v>
      </c>
      <c r="BU81" s="68" t="s">
        <v>206</v>
      </c>
      <c r="BV81" s="69" t="s">
        <v>1</v>
      </c>
      <c r="BW81" s="68" t="s">
        <v>206</v>
      </c>
      <c r="BX81" s="69" t="s">
        <v>1</v>
      </c>
      <c r="BY81" s="68" t="s">
        <v>206</v>
      </c>
      <c r="BZ81" s="69" t="s">
        <v>1</v>
      </c>
      <c r="CA81" s="68" t="s">
        <v>206</v>
      </c>
      <c r="CB81" s="69" t="s">
        <v>1</v>
      </c>
      <c r="CC81" s="68" t="s">
        <v>206</v>
      </c>
      <c r="CD81" s="69" t="s">
        <v>1</v>
      </c>
      <c r="CE81" s="68" t="s">
        <v>206</v>
      </c>
      <c r="CF81" s="69" t="s">
        <v>1</v>
      </c>
      <c r="CG81" s="68" t="s">
        <v>206</v>
      </c>
      <c r="CH81" s="69" t="s">
        <v>1</v>
      </c>
      <c r="CI81" s="68" t="s">
        <v>206</v>
      </c>
    </row>
    <row r="82" spans="5:87" x14ac:dyDescent="0.25">
      <c r="E82" s="67" t="str">
        <f>TABELA!$B24</f>
        <v>Guilherme Janot</v>
      </c>
      <c r="F82" s="67" t="str">
        <f>TABELA!$B24</f>
        <v>Guilherme Janot</v>
      </c>
      <c r="G82" s="66">
        <v>1</v>
      </c>
      <c r="H82" s="67" t="str">
        <f>TABELA!$B24</f>
        <v>Guilherme Janot</v>
      </c>
      <c r="I82" s="66">
        <v>2</v>
      </c>
      <c r="J82" s="67" t="str">
        <f>TABELA!$B24</f>
        <v>Guilherme Janot</v>
      </c>
      <c r="K82" s="66">
        <v>3</v>
      </c>
      <c r="L82" s="67" t="str">
        <f>TABELA!$B24</f>
        <v>Guilherme Janot</v>
      </c>
      <c r="M82" s="66">
        <v>4</v>
      </c>
      <c r="N82" s="67" t="str">
        <f>TABELA!$B24</f>
        <v>Guilherme Janot</v>
      </c>
      <c r="O82" s="66">
        <v>5</v>
      </c>
      <c r="P82" s="67" t="str">
        <f>TABELA!$B24</f>
        <v>Guilherme Janot</v>
      </c>
      <c r="Q82" s="66">
        <v>6</v>
      </c>
      <c r="R82" s="67" t="str">
        <f>TABELA!$B24</f>
        <v>Guilherme Janot</v>
      </c>
      <c r="S82" s="66">
        <v>7</v>
      </c>
      <c r="T82" s="67" t="str">
        <f>TABELA!$B24</f>
        <v>Guilherme Janot</v>
      </c>
      <c r="U82" s="66">
        <v>8</v>
      </c>
      <c r="V82" s="67" t="str">
        <f>TABELA!$B24</f>
        <v>Guilherme Janot</v>
      </c>
      <c r="W82" s="66">
        <v>9</v>
      </c>
      <c r="X82" s="67" t="str">
        <f>TABELA!$B24</f>
        <v>Guilherme Janot</v>
      </c>
      <c r="Y82" s="66">
        <v>10</v>
      </c>
      <c r="Z82" s="67" t="str">
        <f>TABELA!$B24</f>
        <v>Guilherme Janot</v>
      </c>
      <c r="AA82" s="66">
        <v>11</v>
      </c>
      <c r="AB82" s="67" t="str">
        <f>TABELA!$B24</f>
        <v>Guilherme Janot</v>
      </c>
      <c r="AC82" s="66">
        <v>12</v>
      </c>
      <c r="AD82" s="67" t="str">
        <f>TABELA!$B24</f>
        <v>Guilherme Janot</v>
      </c>
      <c r="AE82" s="66">
        <v>13</v>
      </c>
      <c r="AF82" s="67" t="str">
        <f>TABELA!$B24</f>
        <v>Guilherme Janot</v>
      </c>
      <c r="AG82" s="66">
        <v>14</v>
      </c>
      <c r="AH82" s="67" t="str">
        <f>TABELA!$B24</f>
        <v>Guilherme Janot</v>
      </c>
      <c r="AI82" s="66">
        <v>15</v>
      </c>
      <c r="AJ82" s="67" t="str">
        <f>TABELA!$B24</f>
        <v>Guilherme Janot</v>
      </c>
      <c r="AK82" s="66">
        <v>16</v>
      </c>
      <c r="AL82" s="67" t="str">
        <f>TABELA!$B24</f>
        <v>Guilherme Janot</v>
      </c>
      <c r="AM82" s="66">
        <v>17</v>
      </c>
      <c r="AN82" s="67" t="str">
        <f>TABELA!$B24</f>
        <v>Guilherme Janot</v>
      </c>
      <c r="AO82" s="66">
        <v>18</v>
      </c>
      <c r="AP82" s="67" t="str">
        <f>TABELA!$B24</f>
        <v>Guilherme Janot</v>
      </c>
      <c r="AQ82" s="66">
        <v>19</v>
      </c>
      <c r="AR82" s="67" t="str">
        <f>TABELA!$B24</f>
        <v>Guilherme Janot</v>
      </c>
      <c r="AS82" s="66">
        <v>20</v>
      </c>
      <c r="AT82" s="67" t="str">
        <f>TABELA!$B24</f>
        <v>Guilherme Janot</v>
      </c>
      <c r="AU82" s="66">
        <v>21</v>
      </c>
      <c r="AV82" s="67" t="str">
        <f>TABELA!$B24</f>
        <v>Guilherme Janot</v>
      </c>
      <c r="AW82" s="66">
        <v>22</v>
      </c>
      <c r="AX82" s="67" t="str">
        <f>TABELA!$B24</f>
        <v>Guilherme Janot</v>
      </c>
      <c r="AY82" s="66">
        <v>23</v>
      </c>
      <c r="AZ82" s="67" t="str">
        <f>TABELA!$B24</f>
        <v>Guilherme Janot</v>
      </c>
      <c r="BA82" s="66">
        <v>24</v>
      </c>
      <c r="BB82" s="67" t="str">
        <f>TABELA!$B24</f>
        <v>Guilherme Janot</v>
      </c>
      <c r="BC82" s="66">
        <v>25</v>
      </c>
      <c r="BD82" s="67" t="str">
        <f>TABELA!$B24</f>
        <v>Guilherme Janot</v>
      </c>
      <c r="BE82" s="66">
        <v>26</v>
      </c>
      <c r="BF82" s="67" t="str">
        <f>TABELA!$B24</f>
        <v>Guilherme Janot</v>
      </c>
      <c r="BG82" s="66">
        <v>27</v>
      </c>
      <c r="BH82" s="67" t="str">
        <f>TABELA!$B24</f>
        <v>Guilherme Janot</v>
      </c>
      <c r="BI82" s="66">
        <v>28</v>
      </c>
      <c r="BJ82" s="67" t="str">
        <f>TABELA!$B24</f>
        <v>Guilherme Janot</v>
      </c>
      <c r="BK82" s="66">
        <v>29</v>
      </c>
      <c r="BL82" s="67" t="str">
        <f>TABELA!$B24</f>
        <v>Guilherme Janot</v>
      </c>
      <c r="BM82" s="66">
        <v>30</v>
      </c>
      <c r="BN82" s="67" t="str">
        <f>TABELA!$B24</f>
        <v>Guilherme Janot</v>
      </c>
      <c r="BO82" s="66">
        <v>31</v>
      </c>
      <c r="BP82" s="67" t="str">
        <f>TABELA!$B24</f>
        <v>Guilherme Janot</v>
      </c>
      <c r="BQ82" s="66">
        <v>32</v>
      </c>
      <c r="BR82" s="67" t="str">
        <f>TABELA!$B24</f>
        <v>Guilherme Janot</v>
      </c>
      <c r="BS82" s="66">
        <v>33</v>
      </c>
      <c r="BT82" s="67" t="str">
        <f>TABELA!$B24</f>
        <v>Guilherme Janot</v>
      </c>
      <c r="BU82" s="66">
        <v>34</v>
      </c>
      <c r="BV82" s="67" t="str">
        <f>TABELA!$B24</f>
        <v>Guilherme Janot</v>
      </c>
      <c r="BW82" s="66">
        <v>35</v>
      </c>
      <c r="BX82" s="67" t="str">
        <f>TABELA!$B24</f>
        <v>Guilherme Janot</v>
      </c>
      <c r="BY82" s="66">
        <v>36</v>
      </c>
      <c r="BZ82" s="67" t="str">
        <f>TABELA!$B24</f>
        <v>Guilherme Janot</v>
      </c>
      <c r="CA82" s="66">
        <v>37</v>
      </c>
      <c r="CB82" s="67" t="str">
        <f>TABELA!$B24</f>
        <v>Guilherme Janot</v>
      </c>
      <c r="CC82" s="66">
        <v>38</v>
      </c>
      <c r="CD82" s="67" t="str">
        <f>TABELA!$B24</f>
        <v>Guilherme Janot</v>
      </c>
      <c r="CE82" s="66">
        <v>39</v>
      </c>
      <c r="CF82" s="67" t="str">
        <f>TABELA!$B24</f>
        <v>Guilherme Janot</v>
      </c>
      <c r="CG82" s="66">
        <v>40</v>
      </c>
      <c r="CH82" s="67" t="str">
        <f>TABELA!$B24</f>
        <v>Guilherme Janot</v>
      </c>
      <c r="CI82" s="66">
        <v>41</v>
      </c>
    </row>
    <row r="83" spans="5:87" ht="30" x14ac:dyDescent="0.25">
      <c r="E83" s="69" t="s">
        <v>1</v>
      </c>
      <c r="F83" s="69" t="s">
        <v>1</v>
      </c>
      <c r="G83" s="68" t="s">
        <v>206</v>
      </c>
      <c r="H83" s="69" t="s">
        <v>1</v>
      </c>
      <c r="I83" s="68" t="s">
        <v>206</v>
      </c>
      <c r="J83" s="69" t="s">
        <v>1</v>
      </c>
      <c r="K83" s="68" t="s">
        <v>206</v>
      </c>
      <c r="L83" s="69" t="s">
        <v>1</v>
      </c>
      <c r="M83" s="68" t="s">
        <v>206</v>
      </c>
      <c r="N83" s="69" t="s">
        <v>1</v>
      </c>
      <c r="O83" s="68" t="s">
        <v>206</v>
      </c>
      <c r="P83" s="69" t="s">
        <v>1</v>
      </c>
      <c r="Q83" s="68" t="s">
        <v>206</v>
      </c>
      <c r="R83" s="69" t="s">
        <v>1</v>
      </c>
      <c r="S83" s="68" t="s">
        <v>206</v>
      </c>
      <c r="T83" s="69" t="s">
        <v>1</v>
      </c>
      <c r="U83" s="68" t="s">
        <v>206</v>
      </c>
      <c r="V83" s="69" t="s">
        <v>1</v>
      </c>
      <c r="W83" s="68" t="s">
        <v>206</v>
      </c>
      <c r="X83" s="69" t="s">
        <v>1</v>
      </c>
      <c r="Y83" s="68" t="s">
        <v>206</v>
      </c>
      <c r="Z83" s="69" t="s">
        <v>1</v>
      </c>
      <c r="AA83" s="68" t="s">
        <v>206</v>
      </c>
      <c r="AB83" s="69" t="s">
        <v>1</v>
      </c>
      <c r="AC83" s="68" t="s">
        <v>206</v>
      </c>
      <c r="AD83" s="69" t="s">
        <v>1</v>
      </c>
      <c r="AE83" s="68" t="s">
        <v>206</v>
      </c>
      <c r="AF83" s="69" t="s">
        <v>1</v>
      </c>
      <c r="AG83" s="68" t="s">
        <v>206</v>
      </c>
      <c r="AH83" s="69" t="s">
        <v>1</v>
      </c>
      <c r="AI83" s="68" t="s">
        <v>206</v>
      </c>
      <c r="AJ83" s="69" t="s">
        <v>1</v>
      </c>
      <c r="AK83" s="68" t="s">
        <v>206</v>
      </c>
      <c r="AL83" s="69" t="s">
        <v>1</v>
      </c>
      <c r="AM83" s="68" t="s">
        <v>206</v>
      </c>
      <c r="AN83" s="69" t="s">
        <v>1</v>
      </c>
      <c r="AO83" s="68" t="s">
        <v>206</v>
      </c>
      <c r="AP83" s="69" t="s">
        <v>1</v>
      </c>
      <c r="AQ83" s="68" t="s">
        <v>206</v>
      </c>
      <c r="AR83" s="69" t="s">
        <v>1</v>
      </c>
      <c r="AS83" s="68" t="s">
        <v>206</v>
      </c>
      <c r="AT83" s="69" t="s">
        <v>1</v>
      </c>
      <c r="AU83" s="68" t="s">
        <v>206</v>
      </c>
      <c r="AV83" s="69" t="s">
        <v>1</v>
      </c>
      <c r="AW83" s="68" t="s">
        <v>206</v>
      </c>
      <c r="AX83" s="69" t="s">
        <v>1</v>
      </c>
      <c r="AY83" s="68" t="s">
        <v>206</v>
      </c>
      <c r="AZ83" s="69" t="s">
        <v>1</v>
      </c>
      <c r="BA83" s="68" t="s">
        <v>206</v>
      </c>
      <c r="BB83" s="69" t="s">
        <v>1</v>
      </c>
      <c r="BC83" s="68" t="s">
        <v>206</v>
      </c>
      <c r="BD83" s="69" t="s">
        <v>1</v>
      </c>
      <c r="BE83" s="68" t="s">
        <v>206</v>
      </c>
      <c r="BF83" s="69" t="s">
        <v>1</v>
      </c>
      <c r="BG83" s="68" t="s">
        <v>206</v>
      </c>
      <c r="BH83" s="69" t="s">
        <v>1</v>
      </c>
      <c r="BI83" s="68" t="s">
        <v>206</v>
      </c>
      <c r="BJ83" s="69" t="s">
        <v>1</v>
      </c>
      <c r="BK83" s="68" t="s">
        <v>206</v>
      </c>
      <c r="BL83" s="69" t="s">
        <v>1</v>
      </c>
      <c r="BM83" s="68" t="s">
        <v>206</v>
      </c>
      <c r="BN83" s="69" t="s">
        <v>1</v>
      </c>
      <c r="BO83" s="68" t="s">
        <v>206</v>
      </c>
      <c r="BP83" s="69" t="s">
        <v>1</v>
      </c>
      <c r="BQ83" s="68" t="s">
        <v>206</v>
      </c>
      <c r="BR83" s="69" t="s">
        <v>1</v>
      </c>
      <c r="BS83" s="68" t="s">
        <v>206</v>
      </c>
      <c r="BT83" s="69" t="s">
        <v>1</v>
      </c>
      <c r="BU83" s="68" t="s">
        <v>206</v>
      </c>
      <c r="BV83" s="69" t="s">
        <v>1</v>
      </c>
      <c r="BW83" s="68" t="s">
        <v>206</v>
      </c>
      <c r="BX83" s="69" t="s">
        <v>1</v>
      </c>
      <c r="BY83" s="68" t="s">
        <v>206</v>
      </c>
      <c r="BZ83" s="69" t="s">
        <v>1</v>
      </c>
      <c r="CA83" s="68" t="s">
        <v>206</v>
      </c>
      <c r="CB83" s="69" t="s">
        <v>1</v>
      </c>
      <c r="CC83" s="68" t="s">
        <v>206</v>
      </c>
      <c r="CD83" s="69" t="s">
        <v>1</v>
      </c>
      <c r="CE83" s="68" t="s">
        <v>206</v>
      </c>
      <c r="CF83" s="69" t="s">
        <v>1</v>
      </c>
      <c r="CG83" s="68" t="s">
        <v>206</v>
      </c>
      <c r="CH83" s="69" t="s">
        <v>1</v>
      </c>
      <c r="CI83" s="68" t="s">
        <v>206</v>
      </c>
    </row>
    <row r="84" spans="5:87" x14ac:dyDescent="0.25">
      <c r="E84" s="67" t="str">
        <f>TABELA!$B25</f>
        <v>Gustavo Mourão</v>
      </c>
      <c r="F84" s="67" t="str">
        <f>TABELA!$B25</f>
        <v>Gustavo Mourão</v>
      </c>
      <c r="G84" s="66">
        <v>1</v>
      </c>
      <c r="H84" s="67" t="str">
        <f>TABELA!$B25</f>
        <v>Gustavo Mourão</v>
      </c>
      <c r="I84" s="66">
        <v>2</v>
      </c>
      <c r="J84" s="67" t="str">
        <f>TABELA!$B25</f>
        <v>Gustavo Mourão</v>
      </c>
      <c r="K84" s="66">
        <v>3</v>
      </c>
      <c r="L84" s="67" t="str">
        <f>TABELA!$B25</f>
        <v>Gustavo Mourão</v>
      </c>
      <c r="M84" s="66">
        <v>4</v>
      </c>
      <c r="N84" s="67" t="str">
        <f>TABELA!$B25</f>
        <v>Gustavo Mourão</v>
      </c>
      <c r="O84" s="66">
        <v>5</v>
      </c>
      <c r="P84" s="67" t="str">
        <f>TABELA!$B25</f>
        <v>Gustavo Mourão</v>
      </c>
      <c r="Q84" s="66">
        <v>6</v>
      </c>
      <c r="R84" s="67" t="str">
        <f>TABELA!$B25</f>
        <v>Gustavo Mourão</v>
      </c>
      <c r="S84" s="66">
        <v>7</v>
      </c>
      <c r="T84" s="67" t="str">
        <f>TABELA!$B25</f>
        <v>Gustavo Mourão</v>
      </c>
      <c r="U84" s="66">
        <v>8</v>
      </c>
      <c r="V84" s="67" t="str">
        <f>TABELA!$B25</f>
        <v>Gustavo Mourão</v>
      </c>
      <c r="W84" s="66">
        <v>9</v>
      </c>
      <c r="X84" s="67" t="str">
        <f>TABELA!$B25</f>
        <v>Gustavo Mourão</v>
      </c>
      <c r="Y84" s="66">
        <v>10</v>
      </c>
      <c r="Z84" s="67" t="str">
        <f>TABELA!$B25</f>
        <v>Gustavo Mourão</v>
      </c>
      <c r="AA84" s="66">
        <v>11</v>
      </c>
      <c r="AB84" s="67" t="str">
        <f>TABELA!$B25</f>
        <v>Gustavo Mourão</v>
      </c>
      <c r="AC84" s="66">
        <v>12</v>
      </c>
      <c r="AD84" s="67" t="str">
        <f>TABELA!$B25</f>
        <v>Gustavo Mourão</v>
      </c>
      <c r="AE84" s="66">
        <v>13</v>
      </c>
      <c r="AF84" s="67" t="str">
        <f>TABELA!$B25</f>
        <v>Gustavo Mourão</v>
      </c>
      <c r="AG84" s="66">
        <v>14</v>
      </c>
      <c r="AH84" s="67" t="str">
        <f>TABELA!$B25</f>
        <v>Gustavo Mourão</v>
      </c>
      <c r="AI84" s="66">
        <v>15</v>
      </c>
      <c r="AJ84" s="67" t="str">
        <f>TABELA!$B25</f>
        <v>Gustavo Mourão</v>
      </c>
      <c r="AK84" s="66">
        <v>16</v>
      </c>
      <c r="AL84" s="67" t="str">
        <f>TABELA!$B25</f>
        <v>Gustavo Mourão</v>
      </c>
      <c r="AM84" s="66">
        <v>17</v>
      </c>
      <c r="AN84" s="67" t="str">
        <f>TABELA!$B25</f>
        <v>Gustavo Mourão</v>
      </c>
      <c r="AO84" s="66">
        <v>18</v>
      </c>
      <c r="AP84" s="67" t="str">
        <f>TABELA!$B25</f>
        <v>Gustavo Mourão</v>
      </c>
      <c r="AQ84" s="66">
        <v>19</v>
      </c>
      <c r="AR84" s="67" t="str">
        <f>TABELA!$B25</f>
        <v>Gustavo Mourão</v>
      </c>
      <c r="AS84" s="66">
        <v>20</v>
      </c>
      <c r="AT84" s="67" t="str">
        <f>TABELA!$B25</f>
        <v>Gustavo Mourão</v>
      </c>
      <c r="AU84" s="66">
        <v>21</v>
      </c>
      <c r="AV84" s="67" t="str">
        <f>TABELA!$B25</f>
        <v>Gustavo Mourão</v>
      </c>
      <c r="AW84" s="66">
        <v>22</v>
      </c>
      <c r="AX84" s="67" t="str">
        <f>TABELA!$B25</f>
        <v>Gustavo Mourão</v>
      </c>
      <c r="AY84" s="66">
        <v>23</v>
      </c>
      <c r="AZ84" s="67" t="str">
        <f>TABELA!$B25</f>
        <v>Gustavo Mourão</v>
      </c>
      <c r="BA84" s="66">
        <v>24</v>
      </c>
      <c r="BB84" s="67" t="str">
        <f>TABELA!$B25</f>
        <v>Gustavo Mourão</v>
      </c>
      <c r="BC84" s="66">
        <v>25</v>
      </c>
      <c r="BD84" s="67" t="str">
        <f>TABELA!$B25</f>
        <v>Gustavo Mourão</v>
      </c>
      <c r="BE84" s="66">
        <v>26</v>
      </c>
      <c r="BF84" s="67" t="str">
        <f>TABELA!$B25</f>
        <v>Gustavo Mourão</v>
      </c>
      <c r="BG84" s="66">
        <v>27</v>
      </c>
      <c r="BH84" s="67" t="str">
        <f>TABELA!$B25</f>
        <v>Gustavo Mourão</v>
      </c>
      <c r="BI84" s="66">
        <v>28</v>
      </c>
      <c r="BJ84" s="67" t="str">
        <f>TABELA!$B25</f>
        <v>Gustavo Mourão</v>
      </c>
      <c r="BK84" s="66">
        <v>29</v>
      </c>
      <c r="BL84" s="67" t="str">
        <f>TABELA!$B25</f>
        <v>Gustavo Mourão</v>
      </c>
      <c r="BM84" s="66">
        <v>30</v>
      </c>
      <c r="BN84" s="67" t="str">
        <f>TABELA!$B25</f>
        <v>Gustavo Mourão</v>
      </c>
      <c r="BO84" s="66">
        <v>31</v>
      </c>
      <c r="BP84" s="67" t="str">
        <f>TABELA!$B25</f>
        <v>Gustavo Mourão</v>
      </c>
      <c r="BQ84" s="66">
        <v>32</v>
      </c>
      <c r="BR84" s="67" t="str">
        <f>TABELA!$B25</f>
        <v>Gustavo Mourão</v>
      </c>
      <c r="BS84" s="66">
        <v>33</v>
      </c>
      <c r="BT84" s="67" t="str">
        <f>TABELA!$B25</f>
        <v>Gustavo Mourão</v>
      </c>
      <c r="BU84" s="66">
        <v>34</v>
      </c>
      <c r="BV84" s="67" t="str">
        <f>TABELA!$B25</f>
        <v>Gustavo Mourão</v>
      </c>
      <c r="BW84" s="66">
        <v>35</v>
      </c>
      <c r="BX84" s="67" t="str">
        <f>TABELA!$B25</f>
        <v>Gustavo Mourão</v>
      </c>
      <c r="BY84" s="66">
        <v>36</v>
      </c>
      <c r="BZ84" s="67" t="str">
        <f>TABELA!$B25</f>
        <v>Gustavo Mourão</v>
      </c>
      <c r="CA84" s="66">
        <v>37</v>
      </c>
      <c r="CB84" s="67" t="str">
        <f>TABELA!$B25</f>
        <v>Gustavo Mourão</v>
      </c>
      <c r="CC84" s="66">
        <v>38</v>
      </c>
      <c r="CD84" s="67" t="str">
        <f>TABELA!$B25</f>
        <v>Gustavo Mourão</v>
      </c>
      <c r="CE84" s="66">
        <v>39</v>
      </c>
      <c r="CF84" s="67" t="str">
        <f>TABELA!$B25</f>
        <v>Gustavo Mourão</v>
      </c>
      <c r="CG84" s="66">
        <v>40</v>
      </c>
      <c r="CH84" s="67" t="str">
        <f>TABELA!$B25</f>
        <v>Gustavo Mourão</v>
      </c>
      <c r="CI84" s="66">
        <v>41</v>
      </c>
    </row>
    <row r="85" spans="5:87" ht="30" x14ac:dyDescent="0.25">
      <c r="E85" s="69" t="s">
        <v>1</v>
      </c>
      <c r="F85" s="69" t="s">
        <v>1</v>
      </c>
      <c r="G85" s="68" t="s">
        <v>206</v>
      </c>
      <c r="H85" s="69" t="s">
        <v>1</v>
      </c>
      <c r="I85" s="68" t="s">
        <v>206</v>
      </c>
      <c r="J85" s="69" t="s">
        <v>1</v>
      </c>
      <c r="K85" s="68" t="s">
        <v>206</v>
      </c>
      <c r="L85" s="69" t="s">
        <v>1</v>
      </c>
      <c r="M85" s="68" t="s">
        <v>206</v>
      </c>
      <c r="N85" s="69" t="s">
        <v>1</v>
      </c>
      <c r="O85" s="68" t="s">
        <v>206</v>
      </c>
      <c r="P85" s="69" t="s">
        <v>1</v>
      </c>
      <c r="Q85" s="68" t="s">
        <v>206</v>
      </c>
      <c r="R85" s="69" t="s">
        <v>1</v>
      </c>
      <c r="S85" s="68" t="s">
        <v>206</v>
      </c>
      <c r="T85" s="69" t="s">
        <v>1</v>
      </c>
      <c r="U85" s="68" t="s">
        <v>206</v>
      </c>
      <c r="V85" s="69" t="s">
        <v>1</v>
      </c>
      <c r="W85" s="68" t="s">
        <v>206</v>
      </c>
      <c r="X85" s="69" t="s">
        <v>1</v>
      </c>
      <c r="Y85" s="68" t="s">
        <v>206</v>
      </c>
      <c r="Z85" s="69" t="s">
        <v>1</v>
      </c>
      <c r="AA85" s="68" t="s">
        <v>206</v>
      </c>
      <c r="AB85" s="69" t="s">
        <v>1</v>
      </c>
      <c r="AC85" s="68" t="s">
        <v>206</v>
      </c>
      <c r="AD85" s="69" t="s">
        <v>1</v>
      </c>
      <c r="AE85" s="68" t="s">
        <v>206</v>
      </c>
      <c r="AF85" s="69" t="s">
        <v>1</v>
      </c>
      <c r="AG85" s="68" t="s">
        <v>206</v>
      </c>
      <c r="AH85" s="69" t="s">
        <v>1</v>
      </c>
      <c r="AI85" s="68" t="s">
        <v>206</v>
      </c>
      <c r="AJ85" s="69" t="s">
        <v>1</v>
      </c>
      <c r="AK85" s="68" t="s">
        <v>206</v>
      </c>
      <c r="AL85" s="69" t="s">
        <v>1</v>
      </c>
      <c r="AM85" s="68" t="s">
        <v>206</v>
      </c>
      <c r="AN85" s="69" t="s">
        <v>1</v>
      </c>
      <c r="AO85" s="68" t="s">
        <v>206</v>
      </c>
      <c r="AP85" s="69" t="s">
        <v>1</v>
      </c>
      <c r="AQ85" s="68" t="s">
        <v>206</v>
      </c>
      <c r="AR85" s="69" t="s">
        <v>1</v>
      </c>
      <c r="AS85" s="68" t="s">
        <v>206</v>
      </c>
      <c r="AT85" s="69" t="s">
        <v>1</v>
      </c>
      <c r="AU85" s="68" t="s">
        <v>206</v>
      </c>
      <c r="AV85" s="69" t="s">
        <v>1</v>
      </c>
      <c r="AW85" s="68" t="s">
        <v>206</v>
      </c>
      <c r="AX85" s="69" t="s">
        <v>1</v>
      </c>
      <c r="AY85" s="68" t="s">
        <v>206</v>
      </c>
      <c r="AZ85" s="69" t="s">
        <v>1</v>
      </c>
      <c r="BA85" s="68" t="s">
        <v>206</v>
      </c>
      <c r="BB85" s="69" t="s">
        <v>1</v>
      </c>
      <c r="BC85" s="68" t="s">
        <v>206</v>
      </c>
      <c r="BD85" s="69" t="s">
        <v>1</v>
      </c>
      <c r="BE85" s="68" t="s">
        <v>206</v>
      </c>
      <c r="BF85" s="69" t="s">
        <v>1</v>
      </c>
      <c r="BG85" s="68" t="s">
        <v>206</v>
      </c>
      <c r="BH85" s="69" t="s">
        <v>1</v>
      </c>
      <c r="BI85" s="68" t="s">
        <v>206</v>
      </c>
      <c r="BJ85" s="69" t="s">
        <v>1</v>
      </c>
      <c r="BK85" s="68" t="s">
        <v>206</v>
      </c>
      <c r="BL85" s="69" t="s">
        <v>1</v>
      </c>
      <c r="BM85" s="68" t="s">
        <v>206</v>
      </c>
      <c r="BN85" s="69" t="s">
        <v>1</v>
      </c>
      <c r="BO85" s="68" t="s">
        <v>206</v>
      </c>
      <c r="BP85" s="69" t="s">
        <v>1</v>
      </c>
      <c r="BQ85" s="68" t="s">
        <v>206</v>
      </c>
      <c r="BR85" s="69" t="s">
        <v>1</v>
      </c>
      <c r="BS85" s="68" t="s">
        <v>206</v>
      </c>
      <c r="BT85" s="69" t="s">
        <v>1</v>
      </c>
      <c r="BU85" s="68" t="s">
        <v>206</v>
      </c>
      <c r="BV85" s="69" t="s">
        <v>1</v>
      </c>
      <c r="BW85" s="68" t="s">
        <v>206</v>
      </c>
      <c r="BX85" s="69" t="s">
        <v>1</v>
      </c>
      <c r="BY85" s="68" t="s">
        <v>206</v>
      </c>
      <c r="BZ85" s="69" t="s">
        <v>1</v>
      </c>
      <c r="CA85" s="68" t="s">
        <v>206</v>
      </c>
      <c r="CB85" s="69" t="s">
        <v>1</v>
      </c>
      <c r="CC85" s="68" t="s">
        <v>206</v>
      </c>
      <c r="CD85" s="69" t="s">
        <v>1</v>
      </c>
      <c r="CE85" s="68" t="s">
        <v>206</v>
      </c>
      <c r="CF85" s="69" t="s">
        <v>1</v>
      </c>
      <c r="CG85" s="68" t="s">
        <v>206</v>
      </c>
      <c r="CH85" s="69" t="s">
        <v>1</v>
      </c>
      <c r="CI85" s="68" t="s">
        <v>206</v>
      </c>
    </row>
    <row r="86" spans="5:87" x14ac:dyDescent="0.25">
      <c r="E86" s="67" t="str">
        <f>TABELA!$B26</f>
        <v>Henrique Castilho</v>
      </c>
      <c r="F86" s="67" t="str">
        <f>TABELA!$B26</f>
        <v>Henrique Castilho</v>
      </c>
      <c r="G86" s="66">
        <v>1</v>
      </c>
      <c r="H86" s="67" t="str">
        <f>TABELA!$B26</f>
        <v>Henrique Castilho</v>
      </c>
      <c r="I86" s="66">
        <v>2</v>
      </c>
      <c r="J86" s="67" t="str">
        <f>TABELA!$B26</f>
        <v>Henrique Castilho</v>
      </c>
      <c r="K86" s="66">
        <v>3</v>
      </c>
      <c r="L86" s="67" t="str">
        <f>TABELA!$B26</f>
        <v>Henrique Castilho</v>
      </c>
      <c r="M86" s="66">
        <v>4</v>
      </c>
      <c r="N86" s="67" t="str">
        <f>TABELA!$B26</f>
        <v>Henrique Castilho</v>
      </c>
      <c r="O86" s="66">
        <v>5</v>
      </c>
      <c r="P86" s="67" t="str">
        <f>TABELA!$B26</f>
        <v>Henrique Castilho</v>
      </c>
      <c r="Q86" s="66">
        <v>6</v>
      </c>
      <c r="R86" s="67" t="str">
        <f>TABELA!$B26</f>
        <v>Henrique Castilho</v>
      </c>
      <c r="S86" s="66">
        <v>7</v>
      </c>
      <c r="T86" s="67" t="str">
        <f>TABELA!$B26</f>
        <v>Henrique Castilho</v>
      </c>
      <c r="U86" s="66">
        <v>8</v>
      </c>
      <c r="V86" s="67" t="str">
        <f>TABELA!$B26</f>
        <v>Henrique Castilho</v>
      </c>
      <c r="W86" s="66">
        <v>9</v>
      </c>
      <c r="X86" s="67" t="str">
        <f>TABELA!$B26</f>
        <v>Henrique Castilho</v>
      </c>
      <c r="Y86" s="66">
        <v>10</v>
      </c>
      <c r="Z86" s="67" t="str">
        <f>TABELA!$B26</f>
        <v>Henrique Castilho</v>
      </c>
      <c r="AA86" s="66">
        <v>11</v>
      </c>
      <c r="AB86" s="67" t="str">
        <f>TABELA!$B26</f>
        <v>Henrique Castilho</v>
      </c>
      <c r="AC86" s="66">
        <v>12</v>
      </c>
      <c r="AD86" s="67" t="str">
        <f>TABELA!$B26</f>
        <v>Henrique Castilho</v>
      </c>
      <c r="AE86" s="66">
        <v>13</v>
      </c>
      <c r="AF86" s="67" t="str">
        <f>TABELA!$B26</f>
        <v>Henrique Castilho</v>
      </c>
      <c r="AG86" s="66">
        <v>14</v>
      </c>
      <c r="AH86" s="67" t="str">
        <f>TABELA!$B26</f>
        <v>Henrique Castilho</v>
      </c>
      <c r="AI86" s="66">
        <v>15</v>
      </c>
      <c r="AJ86" s="67" t="str">
        <f>TABELA!$B26</f>
        <v>Henrique Castilho</v>
      </c>
      <c r="AK86" s="66">
        <v>16</v>
      </c>
      <c r="AL86" s="67" t="str">
        <f>TABELA!$B26</f>
        <v>Henrique Castilho</v>
      </c>
      <c r="AM86" s="66">
        <v>17</v>
      </c>
      <c r="AN86" s="67" t="str">
        <f>TABELA!$B26</f>
        <v>Henrique Castilho</v>
      </c>
      <c r="AO86" s="66">
        <v>18</v>
      </c>
      <c r="AP86" s="67" t="str">
        <f>TABELA!$B26</f>
        <v>Henrique Castilho</v>
      </c>
      <c r="AQ86" s="66">
        <v>19</v>
      </c>
      <c r="AR86" s="67" t="str">
        <f>TABELA!$B26</f>
        <v>Henrique Castilho</v>
      </c>
      <c r="AS86" s="66">
        <v>20</v>
      </c>
      <c r="AT86" s="67" t="str">
        <f>TABELA!$B26</f>
        <v>Henrique Castilho</v>
      </c>
      <c r="AU86" s="66">
        <v>21</v>
      </c>
      <c r="AV86" s="67" t="str">
        <f>TABELA!$B26</f>
        <v>Henrique Castilho</v>
      </c>
      <c r="AW86" s="66">
        <v>22</v>
      </c>
      <c r="AX86" s="67" t="str">
        <f>TABELA!$B26</f>
        <v>Henrique Castilho</v>
      </c>
      <c r="AY86" s="66">
        <v>23</v>
      </c>
      <c r="AZ86" s="67" t="str">
        <f>TABELA!$B26</f>
        <v>Henrique Castilho</v>
      </c>
      <c r="BA86" s="66">
        <v>24</v>
      </c>
      <c r="BB86" s="67" t="str">
        <f>TABELA!$B26</f>
        <v>Henrique Castilho</v>
      </c>
      <c r="BC86" s="66">
        <v>25</v>
      </c>
      <c r="BD86" s="67" t="str">
        <f>TABELA!$B26</f>
        <v>Henrique Castilho</v>
      </c>
      <c r="BE86" s="66">
        <v>26</v>
      </c>
      <c r="BF86" s="67" t="str">
        <f>TABELA!$B26</f>
        <v>Henrique Castilho</v>
      </c>
      <c r="BG86" s="66">
        <v>27</v>
      </c>
      <c r="BH86" s="67" t="str">
        <f>TABELA!$B26</f>
        <v>Henrique Castilho</v>
      </c>
      <c r="BI86" s="66">
        <v>28</v>
      </c>
      <c r="BJ86" s="67" t="str">
        <f>TABELA!$B26</f>
        <v>Henrique Castilho</v>
      </c>
      <c r="BK86" s="66">
        <v>29</v>
      </c>
      <c r="BL86" s="67" t="str">
        <f>TABELA!$B26</f>
        <v>Henrique Castilho</v>
      </c>
      <c r="BM86" s="66">
        <v>30</v>
      </c>
      <c r="BN86" s="67" t="str">
        <f>TABELA!$B26</f>
        <v>Henrique Castilho</v>
      </c>
      <c r="BO86" s="66">
        <v>31</v>
      </c>
      <c r="BP86" s="67" t="str">
        <f>TABELA!$B26</f>
        <v>Henrique Castilho</v>
      </c>
      <c r="BQ86" s="66">
        <v>32</v>
      </c>
      <c r="BR86" s="67" t="str">
        <f>TABELA!$B26</f>
        <v>Henrique Castilho</v>
      </c>
      <c r="BS86" s="66">
        <v>33</v>
      </c>
      <c r="BT86" s="67" t="str">
        <f>TABELA!$B26</f>
        <v>Henrique Castilho</v>
      </c>
      <c r="BU86" s="66">
        <v>34</v>
      </c>
      <c r="BV86" s="67" t="str">
        <f>TABELA!$B26</f>
        <v>Henrique Castilho</v>
      </c>
      <c r="BW86" s="66">
        <v>35</v>
      </c>
      <c r="BX86" s="67" t="str">
        <f>TABELA!$B26</f>
        <v>Henrique Castilho</v>
      </c>
      <c r="BY86" s="66">
        <v>36</v>
      </c>
      <c r="BZ86" s="67" t="str">
        <f>TABELA!$B26</f>
        <v>Henrique Castilho</v>
      </c>
      <c r="CA86" s="66">
        <v>37</v>
      </c>
      <c r="CB86" s="67" t="str">
        <f>TABELA!$B26</f>
        <v>Henrique Castilho</v>
      </c>
      <c r="CC86" s="66">
        <v>38</v>
      </c>
      <c r="CD86" s="67" t="str">
        <f>TABELA!$B26</f>
        <v>Henrique Castilho</v>
      </c>
      <c r="CE86" s="66">
        <v>39</v>
      </c>
      <c r="CF86" s="67" t="str">
        <f>TABELA!$B26</f>
        <v>Henrique Castilho</v>
      </c>
      <c r="CG86" s="66">
        <v>40</v>
      </c>
      <c r="CH86" s="67" t="str">
        <f>TABELA!$B26</f>
        <v>Henrique Castilho</v>
      </c>
      <c r="CI86" s="66">
        <v>41</v>
      </c>
    </row>
    <row r="87" spans="5:87" ht="30" x14ac:dyDescent="0.25">
      <c r="E87" s="69" t="s">
        <v>1</v>
      </c>
      <c r="F87" s="69" t="s">
        <v>1</v>
      </c>
      <c r="G87" s="68" t="s">
        <v>206</v>
      </c>
      <c r="H87" s="69" t="s">
        <v>1</v>
      </c>
      <c r="I87" s="68" t="s">
        <v>206</v>
      </c>
      <c r="J87" s="69" t="s">
        <v>1</v>
      </c>
      <c r="K87" s="68" t="s">
        <v>206</v>
      </c>
      <c r="L87" s="69" t="s">
        <v>1</v>
      </c>
      <c r="M87" s="68" t="s">
        <v>206</v>
      </c>
      <c r="N87" s="69" t="s">
        <v>1</v>
      </c>
      <c r="O87" s="68" t="s">
        <v>206</v>
      </c>
      <c r="P87" s="69" t="s">
        <v>1</v>
      </c>
      <c r="Q87" s="68" t="s">
        <v>206</v>
      </c>
      <c r="R87" s="69" t="s">
        <v>1</v>
      </c>
      <c r="S87" s="68" t="s">
        <v>206</v>
      </c>
      <c r="T87" s="69" t="s">
        <v>1</v>
      </c>
      <c r="U87" s="68" t="s">
        <v>206</v>
      </c>
      <c r="V87" s="69" t="s">
        <v>1</v>
      </c>
      <c r="W87" s="68" t="s">
        <v>206</v>
      </c>
      <c r="X87" s="69" t="s">
        <v>1</v>
      </c>
      <c r="Y87" s="68" t="s">
        <v>206</v>
      </c>
      <c r="Z87" s="69" t="s">
        <v>1</v>
      </c>
      <c r="AA87" s="68" t="s">
        <v>206</v>
      </c>
      <c r="AB87" s="69" t="s">
        <v>1</v>
      </c>
      <c r="AC87" s="68" t="s">
        <v>206</v>
      </c>
      <c r="AD87" s="69" t="s">
        <v>1</v>
      </c>
      <c r="AE87" s="68" t="s">
        <v>206</v>
      </c>
      <c r="AF87" s="69" t="s">
        <v>1</v>
      </c>
      <c r="AG87" s="68" t="s">
        <v>206</v>
      </c>
      <c r="AH87" s="69" t="s">
        <v>1</v>
      </c>
      <c r="AI87" s="68" t="s">
        <v>206</v>
      </c>
      <c r="AJ87" s="69" t="s">
        <v>1</v>
      </c>
      <c r="AK87" s="68" t="s">
        <v>206</v>
      </c>
      <c r="AL87" s="69" t="s">
        <v>1</v>
      </c>
      <c r="AM87" s="68" t="s">
        <v>206</v>
      </c>
      <c r="AN87" s="69" t="s">
        <v>1</v>
      </c>
      <c r="AO87" s="68" t="s">
        <v>206</v>
      </c>
      <c r="AP87" s="69" t="s">
        <v>1</v>
      </c>
      <c r="AQ87" s="68" t="s">
        <v>206</v>
      </c>
      <c r="AR87" s="69" t="s">
        <v>1</v>
      </c>
      <c r="AS87" s="68" t="s">
        <v>206</v>
      </c>
      <c r="AT87" s="69" t="s">
        <v>1</v>
      </c>
      <c r="AU87" s="68" t="s">
        <v>206</v>
      </c>
      <c r="AV87" s="69" t="s">
        <v>1</v>
      </c>
      <c r="AW87" s="68" t="s">
        <v>206</v>
      </c>
      <c r="AX87" s="69" t="s">
        <v>1</v>
      </c>
      <c r="AY87" s="68" t="s">
        <v>206</v>
      </c>
      <c r="AZ87" s="69" t="s">
        <v>1</v>
      </c>
      <c r="BA87" s="68" t="s">
        <v>206</v>
      </c>
      <c r="BB87" s="69" t="s">
        <v>1</v>
      </c>
      <c r="BC87" s="68" t="s">
        <v>206</v>
      </c>
      <c r="BD87" s="69" t="s">
        <v>1</v>
      </c>
      <c r="BE87" s="68" t="s">
        <v>206</v>
      </c>
      <c r="BF87" s="69" t="s">
        <v>1</v>
      </c>
      <c r="BG87" s="68" t="s">
        <v>206</v>
      </c>
      <c r="BH87" s="69" t="s">
        <v>1</v>
      </c>
      <c r="BI87" s="68" t="s">
        <v>206</v>
      </c>
      <c r="BJ87" s="69" t="s">
        <v>1</v>
      </c>
      <c r="BK87" s="68" t="s">
        <v>206</v>
      </c>
      <c r="BL87" s="69" t="s">
        <v>1</v>
      </c>
      <c r="BM87" s="68" t="s">
        <v>206</v>
      </c>
      <c r="BN87" s="69" t="s">
        <v>1</v>
      </c>
      <c r="BO87" s="68" t="s">
        <v>206</v>
      </c>
      <c r="BP87" s="69" t="s">
        <v>1</v>
      </c>
      <c r="BQ87" s="68" t="s">
        <v>206</v>
      </c>
      <c r="BR87" s="69" t="s">
        <v>1</v>
      </c>
      <c r="BS87" s="68" t="s">
        <v>206</v>
      </c>
      <c r="BT87" s="69" t="s">
        <v>1</v>
      </c>
      <c r="BU87" s="68" t="s">
        <v>206</v>
      </c>
      <c r="BV87" s="69" t="s">
        <v>1</v>
      </c>
      <c r="BW87" s="68" t="s">
        <v>206</v>
      </c>
      <c r="BX87" s="69" t="s">
        <v>1</v>
      </c>
      <c r="BY87" s="68" t="s">
        <v>206</v>
      </c>
      <c r="BZ87" s="69" t="s">
        <v>1</v>
      </c>
      <c r="CA87" s="68" t="s">
        <v>206</v>
      </c>
      <c r="CB87" s="69" t="s">
        <v>1</v>
      </c>
      <c r="CC87" s="68" t="s">
        <v>206</v>
      </c>
      <c r="CD87" s="69" t="s">
        <v>1</v>
      </c>
      <c r="CE87" s="68" t="s">
        <v>206</v>
      </c>
      <c r="CF87" s="69" t="s">
        <v>1</v>
      </c>
      <c r="CG87" s="68" t="s">
        <v>206</v>
      </c>
      <c r="CH87" s="69" t="s">
        <v>1</v>
      </c>
      <c r="CI87" s="68" t="s">
        <v>206</v>
      </c>
    </row>
    <row r="88" spans="5:87" x14ac:dyDescent="0.25">
      <c r="E88" s="67" t="str">
        <f>TABELA!$B27</f>
        <v>Ivan Renault</v>
      </c>
      <c r="F88" s="67" t="str">
        <f>TABELA!$B27</f>
        <v>Ivan Renault</v>
      </c>
      <c r="G88" s="66">
        <v>1</v>
      </c>
      <c r="H88" s="67" t="str">
        <f>TABELA!$B27</f>
        <v>Ivan Renault</v>
      </c>
      <c r="I88" s="66">
        <v>2</v>
      </c>
      <c r="J88" s="67" t="str">
        <f>TABELA!$B27</f>
        <v>Ivan Renault</v>
      </c>
      <c r="K88" s="66">
        <v>3</v>
      </c>
      <c r="L88" s="67" t="str">
        <f>TABELA!$B27</f>
        <v>Ivan Renault</v>
      </c>
      <c r="M88" s="66">
        <v>4</v>
      </c>
      <c r="N88" s="67" t="str">
        <f>TABELA!$B27</f>
        <v>Ivan Renault</v>
      </c>
      <c r="O88" s="66">
        <v>5</v>
      </c>
      <c r="P88" s="67" t="str">
        <f>TABELA!$B27</f>
        <v>Ivan Renault</v>
      </c>
      <c r="Q88" s="66">
        <v>6</v>
      </c>
      <c r="R88" s="67" t="str">
        <f>TABELA!$B27</f>
        <v>Ivan Renault</v>
      </c>
      <c r="S88" s="66">
        <v>7</v>
      </c>
      <c r="T88" s="67" t="str">
        <f>TABELA!$B27</f>
        <v>Ivan Renault</v>
      </c>
      <c r="U88" s="66">
        <v>8</v>
      </c>
      <c r="V88" s="67" t="str">
        <f>TABELA!$B27</f>
        <v>Ivan Renault</v>
      </c>
      <c r="W88" s="66">
        <v>9</v>
      </c>
      <c r="X88" s="67" t="str">
        <f>TABELA!$B27</f>
        <v>Ivan Renault</v>
      </c>
      <c r="Y88" s="66">
        <v>10</v>
      </c>
      <c r="Z88" s="67" t="str">
        <f>TABELA!$B27</f>
        <v>Ivan Renault</v>
      </c>
      <c r="AA88" s="66">
        <v>11</v>
      </c>
      <c r="AB88" s="67" t="str">
        <f>TABELA!$B27</f>
        <v>Ivan Renault</v>
      </c>
      <c r="AC88" s="66">
        <v>12</v>
      </c>
      <c r="AD88" s="67" t="str">
        <f>TABELA!$B27</f>
        <v>Ivan Renault</v>
      </c>
      <c r="AE88" s="66">
        <v>13</v>
      </c>
      <c r="AF88" s="67" t="str">
        <f>TABELA!$B27</f>
        <v>Ivan Renault</v>
      </c>
      <c r="AG88" s="66">
        <v>14</v>
      </c>
      <c r="AH88" s="67" t="str">
        <f>TABELA!$B27</f>
        <v>Ivan Renault</v>
      </c>
      <c r="AI88" s="66">
        <v>15</v>
      </c>
      <c r="AJ88" s="67" t="str">
        <f>TABELA!$B27</f>
        <v>Ivan Renault</v>
      </c>
      <c r="AK88" s="66">
        <v>16</v>
      </c>
      <c r="AL88" s="67" t="str">
        <f>TABELA!$B27</f>
        <v>Ivan Renault</v>
      </c>
      <c r="AM88" s="66">
        <v>17</v>
      </c>
      <c r="AN88" s="67" t="str">
        <f>TABELA!$B27</f>
        <v>Ivan Renault</v>
      </c>
      <c r="AO88" s="66">
        <v>18</v>
      </c>
      <c r="AP88" s="67" t="str">
        <f>TABELA!$B27</f>
        <v>Ivan Renault</v>
      </c>
      <c r="AQ88" s="66">
        <v>19</v>
      </c>
      <c r="AR88" s="67" t="str">
        <f>TABELA!$B27</f>
        <v>Ivan Renault</v>
      </c>
      <c r="AS88" s="66">
        <v>20</v>
      </c>
      <c r="AT88" s="67" t="str">
        <f>TABELA!$B27</f>
        <v>Ivan Renault</v>
      </c>
      <c r="AU88" s="66">
        <v>21</v>
      </c>
      <c r="AV88" s="67" t="str">
        <f>TABELA!$B27</f>
        <v>Ivan Renault</v>
      </c>
      <c r="AW88" s="66">
        <v>22</v>
      </c>
      <c r="AX88" s="67" t="str">
        <f>TABELA!$B27</f>
        <v>Ivan Renault</v>
      </c>
      <c r="AY88" s="66">
        <v>23</v>
      </c>
      <c r="AZ88" s="67" t="str">
        <f>TABELA!$B27</f>
        <v>Ivan Renault</v>
      </c>
      <c r="BA88" s="66">
        <v>24</v>
      </c>
      <c r="BB88" s="67" t="str">
        <f>TABELA!$B27</f>
        <v>Ivan Renault</v>
      </c>
      <c r="BC88" s="66">
        <v>25</v>
      </c>
      <c r="BD88" s="67" t="str">
        <f>TABELA!$B27</f>
        <v>Ivan Renault</v>
      </c>
      <c r="BE88" s="66">
        <v>26</v>
      </c>
      <c r="BF88" s="67" t="str">
        <f>TABELA!$B27</f>
        <v>Ivan Renault</v>
      </c>
      <c r="BG88" s="66">
        <v>27</v>
      </c>
      <c r="BH88" s="67" t="str">
        <f>TABELA!$B27</f>
        <v>Ivan Renault</v>
      </c>
      <c r="BI88" s="66">
        <v>28</v>
      </c>
      <c r="BJ88" s="67" t="str">
        <f>TABELA!$B27</f>
        <v>Ivan Renault</v>
      </c>
      <c r="BK88" s="66">
        <v>29</v>
      </c>
      <c r="BL88" s="67" t="str">
        <f>TABELA!$B27</f>
        <v>Ivan Renault</v>
      </c>
      <c r="BM88" s="66">
        <v>30</v>
      </c>
      <c r="BN88" s="67" t="str">
        <f>TABELA!$B27</f>
        <v>Ivan Renault</v>
      </c>
      <c r="BO88" s="66">
        <v>31</v>
      </c>
      <c r="BP88" s="67" t="str">
        <f>TABELA!$B27</f>
        <v>Ivan Renault</v>
      </c>
      <c r="BQ88" s="66">
        <v>32</v>
      </c>
      <c r="BR88" s="67" t="str">
        <f>TABELA!$B27</f>
        <v>Ivan Renault</v>
      </c>
      <c r="BS88" s="66">
        <v>33</v>
      </c>
      <c r="BT88" s="67" t="str">
        <f>TABELA!$B27</f>
        <v>Ivan Renault</v>
      </c>
      <c r="BU88" s="66">
        <v>34</v>
      </c>
      <c r="BV88" s="67" t="str">
        <f>TABELA!$B27</f>
        <v>Ivan Renault</v>
      </c>
      <c r="BW88" s="66">
        <v>35</v>
      </c>
      <c r="BX88" s="67" t="str">
        <f>TABELA!$B27</f>
        <v>Ivan Renault</v>
      </c>
      <c r="BY88" s="66">
        <v>36</v>
      </c>
      <c r="BZ88" s="67" t="str">
        <f>TABELA!$B27</f>
        <v>Ivan Renault</v>
      </c>
      <c r="CA88" s="66">
        <v>37</v>
      </c>
      <c r="CB88" s="67" t="str">
        <f>TABELA!$B27</f>
        <v>Ivan Renault</v>
      </c>
      <c r="CC88" s="66">
        <v>38</v>
      </c>
      <c r="CD88" s="67" t="str">
        <f>TABELA!$B27</f>
        <v>Ivan Renault</v>
      </c>
      <c r="CE88" s="66">
        <v>39</v>
      </c>
      <c r="CF88" s="67" t="str">
        <f>TABELA!$B27</f>
        <v>Ivan Renault</v>
      </c>
      <c r="CG88" s="66">
        <v>40</v>
      </c>
      <c r="CH88" s="67" t="str">
        <f>TABELA!$B27</f>
        <v>Ivan Renault</v>
      </c>
      <c r="CI88" s="66">
        <v>41</v>
      </c>
    </row>
    <row r="89" spans="5:87" ht="30" x14ac:dyDescent="0.25">
      <c r="E89" s="69" t="s">
        <v>1</v>
      </c>
      <c r="F89" s="69" t="s">
        <v>1</v>
      </c>
      <c r="G89" s="68" t="s">
        <v>206</v>
      </c>
      <c r="H89" s="69" t="s">
        <v>1</v>
      </c>
      <c r="I89" s="68" t="s">
        <v>206</v>
      </c>
      <c r="J89" s="69" t="s">
        <v>1</v>
      </c>
      <c r="K89" s="68" t="s">
        <v>206</v>
      </c>
      <c r="L89" s="69" t="s">
        <v>1</v>
      </c>
      <c r="M89" s="68" t="s">
        <v>206</v>
      </c>
      <c r="N89" s="69" t="s">
        <v>1</v>
      </c>
      <c r="O89" s="68" t="s">
        <v>206</v>
      </c>
      <c r="P89" s="69" t="s">
        <v>1</v>
      </c>
      <c r="Q89" s="68" t="s">
        <v>206</v>
      </c>
      <c r="R89" s="69" t="s">
        <v>1</v>
      </c>
      <c r="S89" s="68" t="s">
        <v>206</v>
      </c>
      <c r="T89" s="69" t="s">
        <v>1</v>
      </c>
      <c r="U89" s="68" t="s">
        <v>206</v>
      </c>
      <c r="V89" s="69" t="s">
        <v>1</v>
      </c>
      <c r="W89" s="68" t="s">
        <v>206</v>
      </c>
      <c r="X89" s="69" t="s">
        <v>1</v>
      </c>
      <c r="Y89" s="68" t="s">
        <v>206</v>
      </c>
      <c r="Z89" s="69" t="s">
        <v>1</v>
      </c>
      <c r="AA89" s="68" t="s">
        <v>206</v>
      </c>
      <c r="AB89" s="69" t="s">
        <v>1</v>
      </c>
      <c r="AC89" s="68" t="s">
        <v>206</v>
      </c>
      <c r="AD89" s="69" t="s">
        <v>1</v>
      </c>
      <c r="AE89" s="68" t="s">
        <v>206</v>
      </c>
      <c r="AF89" s="69" t="s">
        <v>1</v>
      </c>
      <c r="AG89" s="68" t="s">
        <v>206</v>
      </c>
      <c r="AH89" s="69" t="s">
        <v>1</v>
      </c>
      <c r="AI89" s="68" t="s">
        <v>206</v>
      </c>
      <c r="AJ89" s="69" t="s">
        <v>1</v>
      </c>
      <c r="AK89" s="68" t="s">
        <v>206</v>
      </c>
      <c r="AL89" s="69" t="s">
        <v>1</v>
      </c>
      <c r="AM89" s="68" t="s">
        <v>206</v>
      </c>
      <c r="AN89" s="69" t="s">
        <v>1</v>
      </c>
      <c r="AO89" s="68" t="s">
        <v>206</v>
      </c>
      <c r="AP89" s="69" t="s">
        <v>1</v>
      </c>
      <c r="AQ89" s="68" t="s">
        <v>206</v>
      </c>
      <c r="AR89" s="69" t="s">
        <v>1</v>
      </c>
      <c r="AS89" s="68" t="s">
        <v>206</v>
      </c>
      <c r="AT89" s="69" t="s">
        <v>1</v>
      </c>
      <c r="AU89" s="68" t="s">
        <v>206</v>
      </c>
      <c r="AV89" s="69" t="s">
        <v>1</v>
      </c>
      <c r="AW89" s="68" t="s">
        <v>206</v>
      </c>
      <c r="AX89" s="69" t="s">
        <v>1</v>
      </c>
      <c r="AY89" s="68" t="s">
        <v>206</v>
      </c>
      <c r="AZ89" s="69" t="s">
        <v>1</v>
      </c>
      <c r="BA89" s="68" t="s">
        <v>206</v>
      </c>
      <c r="BB89" s="69" t="s">
        <v>1</v>
      </c>
      <c r="BC89" s="68" t="s">
        <v>206</v>
      </c>
      <c r="BD89" s="69" t="s">
        <v>1</v>
      </c>
      <c r="BE89" s="68" t="s">
        <v>206</v>
      </c>
      <c r="BF89" s="69" t="s">
        <v>1</v>
      </c>
      <c r="BG89" s="68" t="s">
        <v>206</v>
      </c>
      <c r="BH89" s="69" t="s">
        <v>1</v>
      </c>
      <c r="BI89" s="68" t="s">
        <v>206</v>
      </c>
      <c r="BJ89" s="69" t="s">
        <v>1</v>
      </c>
      <c r="BK89" s="68" t="s">
        <v>206</v>
      </c>
      <c r="BL89" s="69" t="s">
        <v>1</v>
      </c>
      <c r="BM89" s="68" t="s">
        <v>206</v>
      </c>
      <c r="BN89" s="69" t="s">
        <v>1</v>
      </c>
      <c r="BO89" s="68" t="s">
        <v>206</v>
      </c>
      <c r="BP89" s="69" t="s">
        <v>1</v>
      </c>
      <c r="BQ89" s="68" t="s">
        <v>206</v>
      </c>
      <c r="BR89" s="69" t="s">
        <v>1</v>
      </c>
      <c r="BS89" s="68" t="s">
        <v>206</v>
      </c>
      <c r="BT89" s="69" t="s">
        <v>1</v>
      </c>
      <c r="BU89" s="68" t="s">
        <v>206</v>
      </c>
      <c r="BV89" s="69" t="s">
        <v>1</v>
      </c>
      <c r="BW89" s="68" t="s">
        <v>206</v>
      </c>
      <c r="BX89" s="69" t="s">
        <v>1</v>
      </c>
      <c r="BY89" s="68" t="s">
        <v>206</v>
      </c>
      <c r="BZ89" s="69" t="s">
        <v>1</v>
      </c>
      <c r="CA89" s="68" t="s">
        <v>206</v>
      </c>
      <c r="CB89" s="69" t="s">
        <v>1</v>
      </c>
      <c r="CC89" s="68" t="s">
        <v>206</v>
      </c>
      <c r="CD89" s="69" t="s">
        <v>1</v>
      </c>
      <c r="CE89" s="68" t="s">
        <v>206</v>
      </c>
      <c r="CF89" s="69" t="s">
        <v>1</v>
      </c>
      <c r="CG89" s="68" t="s">
        <v>206</v>
      </c>
      <c r="CH89" s="69" t="s">
        <v>1</v>
      </c>
      <c r="CI89" s="68" t="s">
        <v>206</v>
      </c>
    </row>
    <row r="90" spans="5:87" x14ac:dyDescent="0.25">
      <c r="E90" s="67" t="str">
        <f>TABELA!$B28</f>
        <v>Jader Abreu</v>
      </c>
      <c r="F90" s="67" t="str">
        <f>TABELA!$B28</f>
        <v>Jader Abreu</v>
      </c>
      <c r="G90" s="66">
        <v>1</v>
      </c>
      <c r="H90" s="67" t="str">
        <f>TABELA!$B28</f>
        <v>Jader Abreu</v>
      </c>
      <c r="I90" s="66">
        <v>2</v>
      </c>
      <c r="J90" s="67" t="str">
        <f>TABELA!$B28</f>
        <v>Jader Abreu</v>
      </c>
      <c r="K90" s="66">
        <v>3</v>
      </c>
      <c r="L90" s="67" t="str">
        <f>TABELA!$B28</f>
        <v>Jader Abreu</v>
      </c>
      <c r="M90" s="66">
        <v>4</v>
      </c>
      <c r="N90" s="67" t="str">
        <f>TABELA!$B28</f>
        <v>Jader Abreu</v>
      </c>
      <c r="O90" s="66">
        <v>5</v>
      </c>
      <c r="P90" s="67" t="str">
        <f>TABELA!$B28</f>
        <v>Jader Abreu</v>
      </c>
      <c r="Q90" s="66">
        <v>6</v>
      </c>
      <c r="R90" s="67" t="str">
        <f>TABELA!$B28</f>
        <v>Jader Abreu</v>
      </c>
      <c r="S90" s="66">
        <v>7</v>
      </c>
      <c r="T90" s="67" t="str">
        <f>TABELA!$B28</f>
        <v>Jader Abreu</v>
      </c>
      <c r="U90" s="66">
        <v>8</v>
      </c>
      <c r="V90" s="67" t="str">
        <f>TABELA!$B28</f>
        <v>Jader Abreu</v>
      </c>
      <c r="W90" s="66">
        <v>9</v>
      </c>
      <c r="X90" s="67" t="str">
        <f>TABELA!$B28</f>
        <v>Jader Abreu</v>
      </c>
      <c r="Y90" s="66">
        <v>10</v>
      </c>
      <c r="Z90" s="67" t="str">
        <f>TABELA!$B28</f>
        <v>Jader Abreu</v>
      </c>
      <c r="AA90" s="66">
        <v>11</v>
      </c>
      <c r="AB90" s="67" t="str">
        <f>TABELA!$B28</f>
        <v>Jader Abreu</v>
      </c>
      <c r="AC90" s="66">
        <v>12</v>
      </c>
      <c r="AD90" s="67" t="str">
        <f>TABELA!$B28</f>
        <v>Jader Abreu</v>
      </c>
      <c r="AE90" s="66">
        <v>13</v>
      </c>
      <c r="AF90" s="67" t="str">
        <f>TABELA!$B28</f>
        <v>Jader Abreu</v>
      </c>
      <c r="AG90" s="66">
        <v>14</v>
      </c>
      <c r="AH90" s="67" t="str">
        <f>TABELA!$B28</f>
        <v>Jader Abreu</v>
      </c>
      <c r="AI90" s="66">
        <v>15</v>
      </c>
      <c r="AJ90" s="67" t="str">
        <f>TABELA!$B28</f>
        <v>Jader Abreu</v>
      </c>
      <c r="AK90" s="66">
        <v>16</v>
      </c>
      <c r="AL90" s="67" t="str">
        <f>TABELA!$B28</f>
        <v>Jader Abreu</v>
      </c>
      <c r="AM90" s="66">
        <v>17</v>
      </c>
      <c r="AN90" s="67" t="str">
        <f>TABELA!$B28</f>
        <v>Jader Abreu</v>
      </c>
      <c r="AO90" s="66">
        <v>18</v>
      </c>
      <c r="AP90" s="67" t="str">
        <f>TABELA!$B28</f>
        <v>Jader Abreu</v>
      </c>
      <c r="AQ90" s="66">
        <v>19</v>
      </c>
      <c r="AR90" s="67" t="str">
        <f>TABELA!$B28</f>
        <v>Jader Abreu</v>
      </c>
      <c r="AS90" s="66">
        <v>20</v>
      </c>
      <c r="AT90" s="67" t="str">
        <f>TABELA!$B28</f>
        <v>Jader Abreu</v>
      </c>
      <c r="AU90" s="66">
        <v>21</v>
      </c>
      <c r="AV90" s="67" t="str">
        <f>TABELA!$B28</f>
        <v>Jader Abreu</v>
      </c>
      <c r="AW90" s="66">
        <v>22</v>
      </c>
      <c r="AX90" s="67" t="str">
        <f>TABELA!$B28</f>
        <v>Jader Abreu</v>
      </c>
      <c r="AY90" s="66">
        <v>23</v>
      </c>
      <c r="AZ90" s="67" t="str">
        <f>TABELA!$B28</f>
        <v>Jader Abreu</v>
      </c>
      <c r="BA90" s="66">
        <v>24</v>
      </c>
      <c r="BB90" s="67" t="str">
        <f>TABELA!$B28</f>
        <v>Jader Abreu</v>
      </c>
      <c r="BC90" s="66">
        <v>25</v>
      </c>
      <c r="BD90" s="67" t="str">
        <f>TABELA!$B28</f>
        <v>Jader Abreu</v>
      </c>
      <c r="BE90" s="66">
        <v>26</v>
      </c>
      <c r="BF90" s="67" t="str">
        <f>TABELA!$B28</f>
        <v>Jader Abreu</v>
      </c>
      <c r="BG90" s="66">
        <v>27</v>
      </c>
      <c r="BH90" s="67" t="str">
        <f>TABELA!$B28</f>
        <v>Jader Abreu</v>
      </c>
      <c r="BI90" s="66">
        <v>28</v>
      </c>
      <c r="BJ90" s="67" t="str">
        <f>TABELA!$B28</f>
        <v>Jader Abreu</v>
      </c>
      <c r="BK90" s="66">
        <v>29</v>
      </c>
      <c r="BL90" s="67" t="str">
        <f>TABELA!$B28</f>
        <v>Jader Abreu</v>
      </c>
      <c r="BM90" s="66">
        <v>30</v>
      </c>
      <c r="BN90" s="67" t="str">
        <f>TABELA!$B28</f>
        <v>Jader Abreu</v>
      </c>
      <c r="BO90" s="66">
        <v>31</v>
      </c>
      <c r="BP90" s="67" t="str">
        <f>TABELA!$B28</f>
        <v>Jader Abreu</v>
      </c>
      <c r="BQ90" s="66">
        <v>32</v>
      </c>
      <c r="BR90" s="67" t="str">
        <f>TABELA!$B28</f>
        <v>Jader Abreu</v>
      </c>
      <c r="BS90" s="66">
        <v>33</v>
      </c>
      <c r="BT90" s="67" t="str">
        <f>TABELA!$B28</f>
        <v>Jader Abreu</v>
      </c>
      <c r="BU90" s="66">
        <v>34</v>
      </c>
      <c r="BV90" s="67" t="str">
        <f>TABELA!$B28</f>
        <v>Jader Abreu</v>
      </c>
      <c r="BW90" s="66">
        <v>35</v>
      </c>
      <c r="BX90" s="67" t="str">
        <f>TABELA!$B28</f>
        <v>Jader Abreu</v>
      </c>
      <c r="BY90" s="66">
        <v>36</v>
      </c>
      <c r="BZ90" s="67" t="str">
        <f>TABELA!$B28</f>
        <v>Jader Abreu</v>
      </c>
      <c r="CA90" s="66">
        <v>37</v>
      </c>
      <c r="CB90" s="67" t="str">
        <f>TABELA!$B28</f>
        <v>Jader Abreu</v>
      </c>
      <c r="CC90" s="66">
        <v>38</v>
      </c>
      <c r="CD90" s="67" t="str">
        <f>TABELA!$B28</f>
        <v>Jader Abreu</v>
      </c>
      <c r="CE90" s="66">
        <v>39</v>
      </c>
      <c r="CF90" s="67" t="str">
        <f>TABELA!$B28</f>
        <v>Jader Abreu</v>
      </c>
      <c r="CG90" s="66">
        <v>40</v>
      </c>
      <c r="CH90" s="67" t="str">
        <f>TABELA!$B28</f>
        <v>Jader Abreu</v>
      </c>
      <c r="CI90" s="66">
        <v>41</v>
      </c>
    </row>
    <row r="91" spans="5:87" ht="30" x14ac:dyDescent="0.25">
      <c r="E91" s="69" t="s">
        <v>1</v>
      </c>
      <c r="F91" s="69" t="s">
        <v>1</v>
      </c>
      <c r="G91" s="68" t="s">
        <v>206</v>
      </c>
      <c r="H91" s="69" t="s">
        <v>1</v>
      </c>
      <c r="I91" s="68" t="s">
        <v>206</v>
      </c>
      <c r="J91" s="69" t="s">
        <v>1</v>
      </c>
      <c r="K91" s="68" t="s">
        <v>206</v>
      </c>
      <c r="L91" s="69" t="s">
        <v>1</v>
      </c>
      <c r="M91" s="68" t="s">
        <v>206</v>
      </c>
      <c r="N91" s="69" t="s">
        <v>1</v>
      </c>
      <c r="O91" s="68" t="s">
        <v>206</v>
      </c>
      <c r="P91" s="69" t="s">
        <v>1</v>
      </c>
      <c r="Q91" s="68" t="s">
        <v>206</v>
      </c>
      <c r="R91" s="69" t="s">
        <v>1</v>
      </c>
      <c r="S91" s="68" t="s">
        <v>206</v>
      </c>
      <c r="T91" s="69" t="s">
        <v>1</v>
      </c>
      <c r="U91" s="68" t="s">
        <v>206</v>
      </c>
      <c r="V91" s="69" t="s">
        <v>1</v>
      </c>
      <c r="W91" s="68" t="s">
        <v>206</v>
      </c>
      <c r="X91" s="69" t="s">
        <v>1</v>
      </c>
      <c r="Y91" s="68" t="s">
        <v>206</v>
      </c>
      <c r="Z91" s="69" t="s">
        <v>1</v>
      </c>
      <c r="AA91" s="68" t="s">
        <v>206</v>
      </c>
      <c r="AB91" s="69" t="s">
        <v>1</v>
      </c>
      <c r="AC91" s="68" t="s">
        <v>206</v>
      </c>
      <c r="AD91" s="69" t="s">
        <v>1</v>
      </c>
      <c r="AE91" s="68" t="s">
        <v>206</v>
      </c>
      <c r="AF91" s="69" t="s">
        <v>1</v>
      </c>
      <c r="AG91" s="68" t="s">
        <v>206</v>
      </c>
      <c r="AH91" s="69" t="s">
        <v>1</v>
      </c>
      <c r="AI91" s="68" t="s">
        <v>206</v>
      </c>
      <c r="AJ91" s="69" t="s">
        <v>1</v>
      </c>
      <c r="AK91" s="68" t="s">
        <v>206</v>
      </c>
      <c r="AL91" s="69" t="s">
        <v>1</v>
      </c>
      <c r="AM91" s="68" t="s">
        <v>206</v>
      </c>
      <c r="AN91" s="69" t="s">
        <v>1</v>
      </c>
      <c r="AO91" s="68" t="s">
        <v>206</v>
      </c>
      <c r="AP91" s="69" t="s">
        <v>1</v>
      </c>
      <c r="AQ91" s="68" t="s">
        <v>206</v>
      </c>
      <c r="AR91" s="69" t="s">
        <v>1</v>
      </c>
      <c r="AS91" s="68" t="s">
        <v>206</v>
      </c>
      <c r="AT91" s="69" t="s">
        <v>1</v>
      </c>
      <c r="AU91" s="68" t="s">
        <v>206</v>
      </c>
      <c r="AV91" s="69" t="s">
        <v>1</v>
      </c>
      <c r="AW91" s="68" t="s">
        <v>206</v>
      </c>
      <c r="AX91" s="69" t="s">
        <v>1</v>
      </c>
      <c r="AY91" s="68" t="s">
        <v>206</v>
      </c>
      <c r="AZ91" s="69" t="s">
        <v>1</v>
      </c>
      <c r="BA91" s="68" t="s">
        <v>206</v>
      </c>
      <c r="BB91" s="69" t="s">
        <v>1</v>
      </c>
      <c r="BC91" s="68" t="s">
        <v>206</v>
      </c>
      <c r="BD91" s="69" t="s">
        <v>1</v>
      </c>
      <c r="BE91" s="68" t="s">
        <v>206</v>
      </c>
      <c r="BF91" s="69" t="s">
        <v>1</v>
      </c>
      <c r="BG91" s="68" t="s">
        <v>206</v>
      </c>
      <c r="BH91" s="69" t="s">
        <v>1</v>
      </c>
      <c r="BI91" s="68" t="s">
        <v>206</v>
      </c>
      <c r="BJ91" s="69" t="s">
        <v>1</v>
      </c>
      <c r="BK91" s="68" t="s">
        <v>206</v>
      </c>
      <c r="BL91" s="69" t="s">
        <v>1</v>
      </c>
      <c r="BM91" s="68" t="s">
        <v>206</v>
      </c>
      <c r="BN91" s="69" t="s">
        <v>1</v>
      </c>
      <c r="BO91" s="68" t="s">
        <v>206</v>
      </c>
      <c r="BP91" s="69" t="s">
        <v>1</v>
      </c>
      <c r="BQ91" s="68" t="s">
        <v>206</v>
      </c>
      <c r="BR91" s="69" t="s">
        <v>1</v>
      </c>
      <c r="BS91" s="68" t="s">
        <v>206</v>
      </c>
      <c r="BT91" s="69" t="s">
        <v>1</v>
      </c>
      <c r="BU91" s="68" t="s">
        <v>206</v>
      </c>
      <c r="BV91" s="69" t="s">
        <v>1</v>
      </c>
      <c r="BW91" s="68" t="s">
        <v>206</v>
      </c>
      <c r="BX91" s="69" t="s">
        <v>1</v>
      </c>
      <c r="BY91" s="68" t="s">
        <v>206</v>
      </c>
      <c r="BZ91" s="69" t="s">
        <v>1</v>
      </c>
      <c r="CA91" s="68" t="s">
        <v>206</v>
      </c>
      <c r="CB91" s="69" t="s">
        <v>1</v>
      </c>
      <c r="CC91" s="68" t="s">
        <v>206</v>
      </c>
      <c r="CD91" s="69" t="s">
        <v>1</v>
      </c>
      <c r="CE91" s="68" t="s">
        <v>206</v>
      </c>
      <c r="CF91" s="69" t="s">
        <v>1</v>
      </c>
      <c r="CG91" s="68" t="s">
        <v>206</v>
      </c>
      <c r="CH91" s="69" t="s">
        <v>1</v>
      </c>
      <c r="CI91" s="68" t="s">
        <v>206</v>
      </c>
    </row>
    <row r="92" spans="5:87" x14ac:dyDescent="0.25">
      <c r="E92" s="67" t="str">
        <f>TABELA!$B29</f>
        <v>Jarbas Reis</v>
      </c>
      <c r="F92" s="67" t="str">
        <f>TABELA!$B29</f>
        <v>Jarbas Reis</v>
      </c>
      <c r="G92" s="66">
        <v>1</v>
      </c>
      <c r="H92" s="67" t="str">
        <f>TABELA!$B29</f>
        <v>Jarbas Reis</v>
      </c>
      <c r="I92" s="66">
        <v>2</v>
      </c>
      <c r="J92" s="67" t="str">
        <f>TABELA!$B29</f>
        <v>Jarbas Reis</v>
      </c>
      <c r="K92" s="66">
        <v>3</v>
      </c>
      <c r="L92" s="67" t="str">
        <f>TABELA!$B29</f>
        <v>Jarbas Reis</v>
      </c>
      <c r="M92" s="66">
        <v>4</v>
      </c>
      <c r="N92" s="67" t="str">
        <f>TABELA!$B29</f>
        <v>Jarbas Reis</v>
      </c>
      <c r="O92" s="66">
        <v>5</v>
      </c>
      <c r="P92" s="67" t="str">
        <f>TABELA!$B29</f>
        <v>Jarbas Reis</v>
      </c>
      <c r="Q92" s="66">
        <v>6</v>
      </c>
      <c r="R92" s="67" t="str">
        <f>TABELA!$B29</f>
        <v>Jarbas Reis</v>
      </c>
      <c r="S92" s="66">
        <v>7</v>
      </c>
      <c r="T92" s="67" t="str">
        <f>TABELA!$B29</f>
        <v>Jarbas Reis</v>
      </c>
      <c r="U92" s="66">
        <v>8</v>
      </c>
      <c r="V92" s="67" t="str">
        <f>TABELA!$B29</f>
        <v>Jarbas Reis</v>
      </c>
      <c r="W92" s="66">
        <v>9</v>
      </c>
      <c r="X92" s="67" t="str">
        <f>TABELA!$B29</f>
        <v>Jarbas Reis</v>
      </c>
      <c r="Y92" s="66">
        <v>10</v>
      </c>
      <c r="Z92" s="67" t="str">
        <f>TABELA!$B29</f>
        <v>Jarbas Reis</v>
      </c>
      <c r="AA92" s="66">
        <v>11</v>
      </c>
      <c r="AB92" s="67" t="str">
        <f>TABELA!$B29</f>
        <v>Jarbas Reis</v>
      </c>
      <c r="AC92" s="66">
        <v>12</v>
      </c>
      <c r="AD92" s="67" t="str">
        <f>TABELA!$B29</f>
        <v>Jarbas Reis</v>
      </c>
      <c r="AE92" s="66">
        <v>13</v>
      </c>
      <c r="AF92" s="67" t="str">
        <f>TABELA!$B29</f>
        <v>Jarbas Reis</v>
      </c>
      <c r="AG92" s="66">
        <v>14</v>
      </c>
      <c r="AH92" s="67" t="str">
        <f>TABELA!$B29</f>
        <v>Jarbas Reis</v>
      </c>
      <c r="AI92" s="66">
        <v>15</v>
      </c>
      <c r="AJ92" s="67" t="str">
        <f>TABELA!$B29</f>
        <v>Jarbas Reis</v>
      </c>
      <c r="AK92" s="66">
        <v>16</v>
      </c>
      <c r="AL92" s="67" t="str">
        <f>TABELA!$B29</f>
        <v>Jarbas Reis</v>
      </c>
      <c r="AM92" s="66">
        <v>17</v>
      </c>
      <c r="AN92" s="67" t="str">
        <f>TABELA!$B29</f>
        <v>Jarbas Reis</v>
      </c>
      <c r="AO92" s="66">
        <v>18</v>
      </c>
      <c r="AP92" s="67" t="str">
        <f>TABELA!$B29</f>
        <v>Jarbas Reis</v>
      </c>
      <c r="AQ92" s="66">
        <v>19</v>
      </c>
      <c r="AR92" s="67" t="str">
        <f>TABELA!$B29</f>
        <v>Jarbas Reis</v>
      </c>
      <c r="AS92" s="66">
        <v>20</v>
      </c>
      <c r="AT92" s="67" t="str">
        <f>TABELA!$B29</f>
        <v>Jarbas Reis</v>
      </c>
      <c r="AU92" s="66">
        <v>21</v>
      </c>
      <c r="AV92" s="67" t="str">
        <f>TABELA!$B29</f>
        <v>Jarbas Reis</v>
      </c>
      <c r="AW92" s="66">
        <v>22</v>
      </c>
      <c r="AX92" s="67" t="str">
        <f>TABELA!$B29</f>
        <v>Jarbas Reis</v>
      </c>
      <c r="AY92" s="66">
        <v>23</v>
      </c>
      <c r="AZ92" s="67" t="str">
        <f>TABELA!$B29</f>
        <v>Jarbas Reis</v>
      </c>
      <c r="BA92" s="66">
        <v>24</v>
      </c>
      <c r="BB92" s="67" t="str">
        <f>TABELA!$B29</f>
        <v>Jarbas Reis</v>
      </c>
      <c r="BC92" s="66">
        <v>25</v>
      </c>
      <c r="BD92" s="67" t="str">
        <f>TABELA!$B29</f>
        <v>Jarbas Reis</v>
      </c>
      <c r="BE92" s="66">
        <v>26</v>
      </c>
      <c r="BF92" s="67" t="str">
        <f>TABELA!$B29</f>
        <v>Jarbas Reis</v>
      </c>
      <c r="BG92" s="66">
        <v>27</v>
      </c>
      <c r="BH92" s="67" t="str">
        <f>TABELA!$B29</f>
        <v>Jarbas Reis</v>
      </c>
      <c r="BI92" s="66">
        <v>28</v>
      </c>
      <c r="BJ92" s="67" t="str">
        <f>TABELA!$B29</f>
        <v>Jarbas Reis</v>
      </c>
      <c r="BK92" s="66">
        <v>29</v>
      </c>
      <c r="BL92" s="67" t="str">
        <f>TABELA!$B29</f>
        <v>Jarbas Reis</v>
      </c>
      <c r="BM92" s="66">
        <v>30</v>
      </c>
      <c r="BN92" s="67" t="str">
        <f>TABELA!$B29</f>
        <v>Jarbas Reis</v>
      </c>
      <c r="BO92" s="66">
        <v>31</v>
      </c>
      <c r="BP92" s="67" t="str">
        <f>TABELA!$B29</f>
        <v>Jarbas Reis</v>
      </c>
      <c r="BQ92" s="66">
        <v>32</v>
      </c>
      <c r="BR92" s="67" t="str">
        <f>TABELA!$B29</f>
        <v>Jarbas Reis</v>
      </c>
      <c r="BS92" s="66">
        <v>33</v>
      </c>
      <c r="BT92" s="67" t="str">
        <f>TABELA!$B29</f>
        <v>Jarbas Reis</v>
      </c>
      <c r="BU92" s="66">
        <v>34</v>
      </c>
      <c r="BV92" s="67" t="str">
        <f>TABELA!$B29</f>
        <v>Jarbas Reis</v>
      </c>
      <c r="BW92" s="66">
        <v>35</v>
      </c>
      <c r="BX92" s="67" t="str">
        <f>TABELA!$B29</f>
        <v>Jarbas Reis</v>
      </c>
      <c r="BY92" s="66">
        <v>36</v>
      </c>
      <c r="BZ92" s="67" t="str">
        <f>TABELA!$B29</f>
        <v>Jarbas Reis</v>
      </c>
      <c r="CA92" s="66">
        <v>37</v>
      </c>
      <c r="CB92" s="67" t="str">
        <f>TABELA!$B29</f>
        <v>Jarbas Reis</v>
      </c>
      <c r="CC92" s="66">
        <v>38</v>
      </c>
      <c r="CD92" s="67" t="str">
        <f>TABELA!$B29</f>
        <v>Jarbas Reis</v>
      </c>
      <c r="CE92" s="66">
        <v>39</v>
      </c>
      <c r="CF92" s="67" t="str">
        <f>TABELA!$B29</f>
        <v>Jarbas Reis</v>
      </c>
      <c r="CG92" s="66">
        <v>40</v>
      </c>
      <c r="CH92" s="67" t="str">
        <f>TABELA!$B29</f>
        <v>Jarbas Reis</v>
      </c>
      <c r="CI92" s="66">
        <v>41</v>
      </c>
    </row>
    <row r="93" spans="5:87" ht="30" x14ac:dyDescent="0.25">
      <c r="E93" s="69" t="s">
        <v>1</v>
      </c>
      <c r="F93" s="69" t="s">
        <v>1</v>
      </c>
      <c r="G93" s="68" t="s">
        <v>206</v>
      </c>
      <c r="H93" s="69" t="s">
        <v>1</v>
      </c>
      <c r="I93" s="68" t="s">
        <v>206</v>
      </c>
      <c r="J93" s="69" t="s">
        <v>1</v>
      </c>
      <c r="K93" s="68" t="s">
        <v>206</v>
      </c>
      <c r="L93" s="69" t="s">
        <v>1</v>
      </c>
      <c r="M93" s="68" t="s">
        <v>206</v>
      </c>
      <c r="N93" s="69" t="s">
        <v>1</v>
      </c>
      <c r="O93" s="68" t="s">
        <v>206</v>
      </c>
      <c r="P93" s="69" t="s">
        <v>1</v>
      </c>
      <c r="Q93" s="68" t="s">
        <v>206</v>
      </c>
      <c r="R93" s="69" t="s">
        <v>1</v>
      </c>
      <c r="S93" s="68" t="s">
        <v>206</v>
      </c>
      <c r="T93" s="69" t="s">
        <v>1</v>
      </c>
      <c r="U93" s="68" t="s">
        <v>206</v>
      </c>
      <c r="V93" s="69" t="s">
        <v>1</v>
      </c>
      <c r="W93" s="68" t="s">
        <v>206</v>
      </c>
      <c r="X93" s="69" t="s">
        <v>1</v>
      </c>
      <c r="Y93" s="68" t="s">
        <v>206</v>
      </c>
      <c r="Z93" s="69" t="s">
        <v>1</v>
      </c>
      <c r="AA93" s="68" t="s">
        <v>206</v>
      </c>
      <c r="AB93" s="69" t="s">
        <v>1</v>
      </c>
      <c r="AC93" s="68" t="s">
        <v>206</v>
      </c>
      <c r="AD93" s="69" t="s">
        <v>1</v>
      </c>
      <c r="AE93" s="68" t="s">
        <v>206</v>
      </c>
      <c r="AF93" s="69" t="s">
        <v>1</v>
      </c>
      <c r="AG93" s="68" t="s">
        <v>206</v>
      </c>
      <c r="AH93" s="69" t="s">
        <v>1</v>
      </c>
      <c r="AI93" s="68" t="s">
        <v>206</v>
      </c>
      <c r="AJ93" s="69" t="s">
        <v>1</v>
      </c>
      <c r="AK93" s="68" t="s">
        <v>206</v>
      </c>
      <c r="AL93" s="69" t="s">
        <v>1</v>
      </c>
      <c r="AM93" s="68" t="s">
        <v>206</v>
      </c>
      <c r="AN93" s="69" t="s">
        <v>1</v>
      </c>
      <c r="AO93" s="68" t="s">
        <v>206</v>
      </c>
      <c r="AP93" s="69" t="s">
        <v>1</v>
      </c>
      <c r="AQ93" s="68" t="s">
        <v>206</v>
      </c>
      <c r="AR93" s="69" t="s">
        <v>1</v>
      </c>
      <c r="AS93" s="68" t="s">
        <v>206</v>
      </c>
      <c r="AT93" s="69" t="s">
        <v>1</v>
      </c>
      <c r="AU93" s="68" t="s">
        <v>206</v>
      </c>
      <c r="AV93" s="69" t="s">
        <v>1</v>
      </c>
      <c r="AW93" s="68" t="s">
        <v>206</v>
      </c>
      <c r="AX93" s="69" t="s">
        <v>1</v>
      </c>
      <c r="AY93" s="68" t="s">
        <v>206</v>
      </c>
      <c r="AZ93" s="69" t="s">
        <v>1</v>
      </c>
      <c r="BA93" s="68" t="s">
        <v>206</v>
      </c>
      <c r="BB93" s="69" t="s">
        <v>1</v>
      </c>
      <c r="BC93" s="68" t="s">
        <v>206</v>
      </c>
      <c r="BD93" s="69" t="s">
        <v>1</v>
      </c>
      <c r="BE93" s="68" t="s">
        <v>206</v>
      </c>
      <c r="BF93" s="69" t="s">
        <v>1</v>
      </c>
      <c r="BG93" s="68" t="s">
        <v>206</v>
      </c>
      <c r="BH93" s="69" t="s">
        <v>1</v>
      </c>
      <c r="BI93" s="68" t="s">
        <v>206</v>
      </c>
      <c r="BJ93" s="69" t="s">
        <v>1</v>
      </c>
      <c r="BK93" s="68" t="s">
        <v>206</v>
      </c>
      <c r="BL93" s="69" t="s">
        <v>1</v>
      </c>
      <c r="BM93" s="68" t="s">
        <v>206</v>
      </c>
      <c r="BN93" s="69" t="s">
        <v>1</v>
      </c>
      <c r="BO93" s="68" t="s">
        <v>206</v>
      </c>
      <c r="BP93" s="69" t="s">
        <v>1</v>
      </c>
      <c r="BQ93" s="68" t="s">
        <v>206</v>
      </c>
      <c r="BR93" s="69" t="s">
        <v>1</v>
      </c>
      <c r="BS93" s="68" t="s">
        <v>206</v>
      </c>
      <c r="BT93" s="69" t="s">
        <v>1</v>
      </c>
      <c r="BU93" s="68" t="s">
        <v>206</v>
      </c>
      <c r="BV93" s="69" t="s">
        <v>1</v>
      </c>
      <c r="BW93" s="68" t="s">
        <v>206</v>
      </c>
      <c r="BX93" s="69" t="s">
        <v>1</v>
      </c>
      <c r="BY93" s="68" t="s">
        <v>206</v>
      </c>
      <c r="BZ93" s="69" t="s">
        <v>1</v>
      </c>
      <c r="CA93" s="68" t="s">
        <v>206</v>
      </c>
      <c r="CB93" s="69" t="s">
        <v>1</v>
      </c>
      <c r="CC93" s="68" t="s">
        <v>206</v>
      </c>
      <c r="CD93" s="69" t="s">
        <v>1</v>
      </c>
      <c r="CE93" s="68" t="s">
        <v>206</v>
      </c>
      <c r="CF93" s="69" t="s">
        <v>1</v>
      </c>
      <c r="CG93" s="68" t="s">
        <v>206</v>
      </c>
      <c r="CH93" s="69" t="s">
        <v>1</v>
      </c>
      <c r="CI93" s="68" t="s">
        <v>206</v>
      </c>
    </row>
    <row r="94" spans="5:87" x14ac:dyDescent="0.25">
      <c r="E94" s="67" t="str">
        <f>TABELA!$B30</f>
        <v>Jorge Prado</v>
      </c>
      <c r="F94" s="67" t="str">
        <f>TABELA!$B30</f>
        <v>Jorge Prado</v>
      </c>
      <c r="G94" s="66">
        <v>1</v>
      </c>
      <c r="H94" s="67" t="str">
        <f>TABELA!$B30</f>
        <v>Jorge Prado</v>
      </c>
      <c r="I94" s="66">
        <v>2</v>
      </c>
      <c r="J94" s="67" t="str">
        <f>TABELA!$B30</f>
        <v>Jorge Prado</v>
      </c>
      <c r="K94" s="66">
        <v>3</v>
      </c>
      <c r="L94" s="67" t="str">
        <f>TABELA!$B30</f>
        <v>Jorge Prado</v>
      </c>
      <c r="M94" s="66">
        <v>4</v>
      </c>
      <c r="N94" s="67" t="str">
        <f>TABELA!$B30</f>
        <v>Jorge Prado</v>
      </c>
      <c r="O94" s="66">
        <v>5</v>
      </c>
      <c r="P94" s="67" t="str">
        <f>TABELA!$B30</f>
        <v>Jorge Prado</v>
      </c>
      <c r="Q94" s="66">
        <v>6</v>
      </c>
      <c r="R94" s="67" t="str">
        <f>TABELA!$B30</f>
        <v>Jorge Prado</v>
      </c>
      <c r="S94" s="66">
        <v>7</v>
      </c>
      <c r="T94" s="67" t="str">
        <f>TABELA!$B30</f>
        <v>Jorge Prado</v>
      </c>
      <c r="U94" s="66">
        <v>8</v>
      </c>
      <c r="V94" s="67" t="str">
        <f>TABELA!$B30</f>
        <v>Jorge Prado</v>
      </c>
      <c r="W94" s="66">
        <v>9</v>
      </c>
      <c r="X94" s="67" t="str">
        <f>TABELA!$B30</f>
        <v>Jorge Prado</v>
      </c>
      <c r="Y94" s="66">
        <v>10</v>
      </c>
      <c r="Z94" s="67" t="str">
        <f>TABELA!$B30</f>
        <v>Jorge Prado</v>
      </c>
      <c r="AA94" s="66">
        <v>11</v>
      </c>
      <c r="AB94" s="67" t="str">
        <f>TABELA!$B30</f>
        <v>Jorge Prado</v>
      </c>
      <c r="AC94" s="66">
        <v>12</v>
      </c>
      <c r="AD94" s="67" t="str">
        <f>TABELA!$B30</f>
        <v>Jorge Prado</v>
      </c>
      <c r="AE94" s="66">
        <v>13</v>
      </c>
      <c r="AF94" s="67" t="str">
        <f>TABELA!$B30</f>
        <v>Jorge Prado</v>
      </c>
      <c r="AG94" s="66">
        <v>14</v>
      </c>
      <c r="AH94" s="67" t="str">
        <f>TABELA!$B30</f>
        <v>Jorge Prado</v>
      </c>
      <c r="AI94" s="66">
        <v>15</v>
      </c>
      <c r="AJ94" s="67" t="str">
        <f>TABELA!$B30</f>
        <v>Jorge Prado</v>
      </c>
      <c r="AK94" s="66">
        <v>16</v>
      </c>
      <c r="AL94" s="67" t="str">
        <f>TABELA!$B30</f>
        <v>Jorge Prado</v>
      </c>
      <c r="AM94" s="66">
        <v>17</v>
      </c>
      <c r="AN94" s="67" t="str">
        <f>TABELA!$B30</f>
        <v>Jorge Prado</v>
      </c>
      <c r="AO94" s="66">
        <v>18</v>
      </c>
      <c r="AP94" s="67" t="str">
        <f>TABELA!$B30</f>
        <v>Jorge Prado</v>
      </c>
      <c r="AQ94" s="66">
        <v>19</v>
      </c>
      <c r="AR94" s="67" t="str">
        <f>TABELA!$B30</f>
        <v>Jorge Prado</v>
      </c>
      <c r="AS94" s="66">
        <v>20</v>
      </c>
      <c r="AT94" s="67" t="str">
        <f>TABELA!$B30</f>
        <v>Jorge Prado</v>
      </c>
      <c r="AU94" s="66">
        <v>21</v>
      </c>
      <c r="AV94" s="67" t="str">
        <f>TABELA!$B30</f>
        <v>Jorge Prado</v>
      </c>
      <c r="AW94" s="66">
        <v>22</v>
      </c>
      <c r="AX94" s="67" t="str">
        <f>TABELA!$B30</f>
        <v>Jorge Prado</v>
      </c>
      <c r="AY94" s="66">
        <v>23</v>
      </c>
      <c r="AZ94" s="67" t="str">
        <f>TABELA!$B30</f>
        <v>Jorge Prado</v>
      </c>
      <c r="BA94" s="66">
        <v>24</v>
      </c>
      <c r="BB94" s="67" t="str">
        <f>TABELA!$B30</f>
        <v>Jorge Prado</v>
      </c>
      <c r="BC94" s="66">
        <v>25</v>
      </c>
      <c r="BD94" s="67" t="str">
        <f>TABELA!$B30</f>
        <v>Jorge Prado</v>
      </c>
      <c r="BE94" s="66">
        <v>26</v>
      </c>
      <c r="BF94" s="67" t="str">
        <f>TABELA!$B30</f>
        <v>Jorge Prado</v>
      </c>
      <c r="BG94" s="66">
        <v>27</v>
      </c>
      <c r="BH94" s="67" t="str">
        <f>TABELA!$B30</f>
        <v>Jorge Prado</v>
      </c>
      <c r="BI94" s="66">
        <v>28</v>
      </c>
      <c r="BJ94" s="67" t="str">
        <f>TABELA!$B30</f>
        <v>Jorge Prado</v>
      </c>
      <c r="BK94" s="66">
        <v>29</v>
      </c>
      <c r="BL94" s="67" t="str">
        <f>TABELA!$B30</f>
        <v>Jorge Prado</v>
      </c>
      <c r="BM94" s="66">
        <v>30</v>
      </c>
      <c r="BN94" s="67" t="str">
        <f>TABELA!$B30</f>
        <v>Jorge Prado</v>
      </c>
      <c r="BO94" s="66">
        <v>31</v>
      </c>
      <c r="BP94" s="67" t="str">
        <f>TABELA!$B30</f>
        <v>Jorge Prado</v>
      </c>
      <c r="BQ94" s="66">
        <v>32</v>
      </c>
      <c r="BR94" s="67" t="str">
        <f>TABELA!$B30</f>
        <v>Jorge Prado</v>
      </c>
      <c r="BS94" s="66">
        <v>33</v>
      </c>
      <c r="BT94" s="67" t="str">
        <f>TABELA!$B30</f>
        <v>Jorge Prado</v>
      </c>
      <c r="BU94" s="66">
        <v>34</v>
      </c>
      <c r="BV94" s="67" t="str">
        <f>TABELA!$B30</f>
        <v>Jorge Prado</v>
      </c>
      <c r="BW94" s="66">
        <v>35</v>
      </c>
      <c r="BX94" s="67" t="str">
        <f>TABELA!$B30</f>
        <v>Jorge Prado</v>
      </c>
      <c r="BY94" s="66">
        <v>36</v>
      </c>
      <c r="BZ94" s="67" t="str">
        <f>TABELA!$B30</f>
        <v>Jorge Prado</v>
      </c>
      <c r="CA94" s="66">
        <v>37</v>
      </c>
      <c r="CB94" s="67" t="str">
        <f>TABELA!$B30</f>
        <v>Jorge Prado</v>
      </c>
      <c r="CC94" s="66">
        <v>38</v>
      </c>
      <c r="CD94" s="67" t="str">
        <f>TABELA!$B30</f>
        <v>Jorge Prado</v>
      </c>
      <c r="CE94" s="66">
        <v>39</v>
      </c>
      <c r="CF94" s="67" t="str">
        <f>TABELA!$B30</f>
        <v>Jorge Prado</v>
      </c>
      <c r="CG94" s="66">
        <v>40</v>
      </c>
      <c r="CH94" s="67" t="str">
        <f>TABELA!$B30</f>
        <v>Jorge Prado</v>
      </c>
      <c r="CI94" s="66">
        <v>41</v>
      </c>
    </row>
    <row r="95" spans="5:87" ht="30" x14ac:dyDescent="0.25">
      <c r="E95" s="69" t="s">
        <v>1</v>
      </c>
      <c r="F95" s="69" t="s">
        <v>1</v>
      </c>
      <c r="G95" s="68" t="s">
        <v>206</v>
      </c>
      <c r="H95" s="69" t="s">
        <v>1</v>
      </c>
      <c r="I95" s="68" t="s">
        <v>206</v>
      </c>
      <c r="J95" s="69" t="s">
        <v>1</v>
      </c>
      <c r="K95" s="68" t="s">
        <v>206</v>
      </c>
      <c r="L95" s="69" t="s">
        <v>1</v>
      </c>
      <c r="M95" s="68" t="s">
        <v>206</v>
      </c>
      <c r="N95" s="69" t="s">
        <v>1</v>
      </c>
      <c r="O95" s="68" t="s">
        <v>206</v>
      </c>
      <c r="P95" s="69" t="s">
        <v>1</v>
      </c>
      <c r="Q95" s="68" t="s">
        <v>206</v>
      </c>
      <c r="R95" s="69" t="s">
        <v>1</v>
      </c>
      <c r="S95" s="68" t="s">
        <v>206</v>
      </c>
      <c r="T95" s="69" t="s">
        <v>1</v>
      </c>
      <c r="U95" s="68" t="s">
        <v>206</v>
      </c>
      <c r="V95" s="69" t="s">
        <v>1</v>
      </c>
      <c r="W95" s="68" t="s">
        <v>206</v>
      </c>
      <c r="X95" s="69" t="s">
        <v>1</v>
      </c>
      <c r="Y95" s="68" t="s">
        <v>206</v>
      </c>
      <c r="Z95" s="69" t="s">
        <v>1</v>
      </c>
      <c r="AA95" s="68" t="s">
        <v>206</v>
      </c>
      <c r="AB95" s="69" t="s">
        <v>1</v>
      </c>
      <c r="AC95" s="68" t="s">
        <v>206</v>
      </c>
      <c r="AD95" s="69" t="s">
        <v>1</v>
      </c>
      <c r="AE95" s="68" t="s">
        <v>206</v>
      </c>
      <c r="AF95" s="69" t="s">
        <v>1</v>
      </c>
      <c r="AG95" s="68" t="s">
        <v>206</v>
      </c>
      <c r="AH95" s="69" t="s">
        <v>1</v>
      </c>
      <c r="AI95" s="68" t="s">
        <v>206</v>
      </c>
      <c r="AJ95" s="69" t="s">
        <v>1</v>
      </c>
      <c r="AK95" s="68" t="s">
        <v>206</v>
      </c>
      <c r="AL95" s="69" t="s">
        <v>1</v>
      </c>
      <c r="AM95" s="68" t="s">
        <v>206</v>
      </c>
      <c r="AN95" s="69" t="s">
        <v>1</v>
      </c>
      <c r="AO95" s="68" t="s">
        <v>206</v>
      </c>
      <c r="AP95" s="69" t="s">
        <v>1</v>
      </c>
      <c r="AQ95" s="68" t="s">
        <v>206</v>
      </c>
      <c r="AR95" s="69" t="s">
        <v>1</v>
      </c>
      <c r="AS95" s="68" t="s">
        <v>206</v>
      </c>
      <c r="AT95" s="69" t="s">
        <v>1</v>
      </c>
      <c r="AU95" s="68" t="s">
        <v>206</v>
      </c>
      <c r="AV95" s="69" t="s">
        <v>1</v>
      </c>
      <c r="AW95" s="68" t="s">
        <v>206</v>
      </c>
      <c r="AX95" s="69" t="s">
        <v>1</v>
      </c>
      <c r="AY95" s="68" t="s">
        <v>206</v>
      </c>
      <c r="AZ95" s="69" t="s">
        <v>1</v>
      </c>
      <c r="BA95" s="68" t="s">
        <v>206</v>
      </c>
      <c r="BB95" s="69" t="s">
        <v>1</v>
      </c>
      <c r="BC95" s="68" t="s">
        <v>206</v>
      </c>
      <c r="BD95" s="69" t="s">
        <v>1</v>
      </c>
      <c r="BE95" s="68" t="s">
        <v>206</v>
      </c>
      <c r="BF95" s="69" t="s">
        <v>1</v>
      </c>
      <c r="BG95" s="68" t="s">
        <v>206</v>
      </c>
      <c r="BH95" s="69" t="s">
        <v>1</v>
      </c>
      <c r="BI95" s="68" t="s">
        <v>206</v>
      </c>
      <c r="BJ95" s="69" t="s">
        <v>1</v>
      </c>
      <c r="BK95" s="68" t="s">
        <v>206</v>
      </c>
      <c r="BL95" s="69" t="s">
        <v>1</v>
      </c>
      <c r="BM95" s="68" t="s">
        <v>206</v>
      </c>
      <c r="BN95" s="69" t="s">
        <v>1</v>
      </c>
      <c r="BO95" s="68" t="s">
        <v>206</v>
      </c>
      <c r="BP95" s="69" t="s">
        <v>1</v>
      </c>
      <c r="BQ95" s="68" t="s">
        <v>206</v>
      </c>
      <c r="BR95" s="69" t="s">
        <v>1</v>
      </c>
      <c r="BS95" s="68" t="s">
        <v>206</v>
      </c>
      <c r="BT95" s="69" t="s">
        <v>1</v>
      </c>
      <c r="BU95" s="68" t="s">
        <v>206</v>
      </c>
      <c r="BV95" s="69" t="s">
        <v>1</v>
      </c>
      <c r="BW95" s="68" t="s">
        <v>206</v>
      </c>
      <c r="BX95" s="69" t="s">
        <v>1</v>
      </c>
      <c r="BY95" s="68" t="s">
        <v>206</v>
      </c>
      <c r="BZ95" s="69" t="s">
        <v>1</v>
      </c>
      <c r="CA95" s="68" t="s">
        <v>206</v>
      </c>
      <c r="CB95" s="69" t="s">
        <v>1</v>
      </c>
      <c r="CC95" s="68" t="s">
        <v>206</v>
      </c>
      <c r="CD95" s="69" t="s">
        <v>1</v>
      </c>
      <c r="CE95" s="68" t="s">
        <v>206</v>
      </c>
      <c r="CF95" s="69" t="s">
        <v>1</v>
      </c>
      <c r="CG95" s="68" t="s">
        <v>206</v>
      </c>
      <c r="CH95" s="69" t="s">
        <v>1</v>
      </c>
      <c r="CI95" s="68" t="s">
        <v>206</v>
      </c>
    </row>
    <row r="96" spans="5:87" x14ac:dyDescent="0.25">
      <c r="E96" s="67" t="str">
        <f>TABELA!$B31</f>
        <v>Léo Marx</v>
      </c>
      <c r="F96" s="67" t="str">
        <f>TABELA!$B31</f>
        <v>Léo Marx</v>
      </c>
      <c r="G96" s="66">
        <v>1</v>
      </c>
      <c r="H96" s="67" t="str">
        <f>TABELA!$B31</f>
        <v>Léo Marx</v>
      </c>
      <c r="I96" s="66">
        <v>2</v>
      </c>
      <c r="J96" s="67" t="str">
        <f>TABELA!$B31</f>
        <v>Léo Marx</v>
      </c>
      <c r="K96" s="66">
        <v>3</v>
      </c>
      <c r="L96" s="67" t="str">
        <f>TABELA!$B31</f>
        <v>Léo Marx</v>
      </c>
      <c r="M96" s="66">
        <v>4</v>
      </c>
      <c r="N96" s="67" t="str">
        <f>TABELA!$B31</f>
        <v>Léo Marx</v>
      </c>
      <c r="O96" s="66">
        <v>5</v>
      </c>
      <c r="P96" s="67" t="str">
        <f>TABELA!$B31</f>
        <v>Léo Marx</v>
      </c>
      <c r="Q96" s="66">
        <v>6</v>
      </c>
      <c r="R96" s="67" t="str">
        <f>TABELA!$B31</f>
        <v>Léo Marx</v>
      </c>
      <c r="S96" s="66">
        <v>7</v>
      </c>
      <c r="T96" s="67" t="str">
        <f>TABELA!$B31</f>
        <v>Léo Marx</v>
      </c>
      <c r="U96" s="66">
        <v>8</v>
      </c>
      <c r="V96" s="67" t="str">
        <f>TABELA!$B31</f>
        <v>Léo Marx</v>
      </c>
      <c r="W96" s="66">
        <v>9</v>
      </c>
      <c r="X96" s="67" t="str">
        <f>TABELA!$B31</f>
        <v>Léo Marx</v>
      </c>
      <c r="Y96" s="66">
        <v>10</v>
      </c>
      <c r="Z96" s="67" t="str">
        <f>TABELA!$B31</f>
        <v>Léo Marx</v>
      </c>
      <c r="AA96" s="66">
        <v>11</v>
      </c>
      <c r="AB96" s="67" t="str">
        <f>TABELA!$B31</f>
        <v>Léo Marx</v>
      </c>
      <c r="AC96" s="66">
        <v>12</v>
      </c>
      <c r="AD96" s="67" t="str">
        <f>TABELA!$B31</f>
        <v>Léo Marx</v>
      </c>
      <c r="AE96" s="66">
        <v>13</v>
      </c>
      <c r="AF96" s="67" t="str">
        <f>TABELA!$B31</f>
        <v>Léo Marx</v>
      </c>
      <c r="AG96" s="66">
        <v>14</v>
      </c>
      <c r="AH96" s="67" t="str">
        <f>TABELA!$B31</f>
        <v>Léo Marx</v>
      </c>
      <c r="AI96" s="66">
        <v>15</v>
      </c>
      <c r="AJ96" s="67" t="str">
        <f>TABELA!$B31</f>
        <v>Léo Marx</v>
      </c>
      <c r="AK96" s="66">
        <v>16</v>
      </c>
      <c r="AL96" s="67" t="str">
        <f>TABELA!$B31</f>
        <v>Léo Marx</v>
      </c>
      <c r="AM96" s="66">
        <v>17</v>
      </c>
      <c r="AN96" s="67" t="str">
        <f>TABELA!$B31</f>
        <v>Léo Marx</v>
      </c>
      <c r="AO96" s="66">
        <v>18</v>
      </c>
      <c r="AP96" s="67" t="str">
        <f>TABELA!$B31</f>
        <v>Léo Marx</v>
      </c>
      <c r="AQ96" s="66">
        <v>19</v>
      </c>
      <c r="AR96" s="67" t="str">
        <f>TABELA!$B31</f>
        <v>Léo Marx</v>
      </c>
      <c r="AS96" s="66">
        <v>20</v>
      </c>
      <c r="AT96" s="67" t="str">
        <f>TABELA!$B31</f>
        <v>Léo Marx</v>
      </c>
      <c r="AU96" s="66">
        <v>21</v>
      </c>
      <c r="AV96" s="67" t="str">
        <f>TABELA!$B31</f>
        <v>Léo Marx</v>
      </c>
      <c r="AW96" s="66">
        <v>22</v>
      </c>
      <c r="AX96" s="67" t="str">
        <f>TABELA!$B31</f>
        <v>Léo Marx</v>
      </c>
      <c r="AY96" s="66">
        <v>23</v>
      </c>
      <c r="AZ96" s="67" t="str">
        <f>TABELA!$B31</f>
        <v>Léo Marx</v>
      </c>
      <c r="BA96" s="66">
        <v>24</v>
      </c>
      <c r="BB96" s="67" t="str">
        <f>TABELA!$B31</f>
        <v>Léo Marx</v>
      </c>
      <c r="BC96" s="66">
        <v>25</v>
      </c>
      <c r="BD96" s="67" t="str">
        <f>TABELA!$B31</f>
        <v>Léo Marx</v>
      </c>
      <c r="BE96" s="66">
        <v>26</v>
      </c>
      <c r="BF96" s="67" t="str">
        <f>TABELA!$B31</f>
        <v>Léo Marx</v>
      </c>
      <c r="BG96" s="66">
        <v>27</v>
      </c>
      <c r="BH96" s="67" t="str">
        <f>TABELA!$B31</f>
        <v>Léo Marx</v>
      </c>
      <c r="BI96" s="66">
        <v>28</v>
      </c>
      <c r="BJ96" s="67" t="str">
        <f>TABELA!$B31</f>
        <v>Léo Marx</v>
      </c>
      <c r="BK96" s="66">
        <v>29</v>
      </c>
      <c r="BL96" s="67" t="str">
        <f>TABELA!$B31</f>
        <v>Léo Marx</v>
      </c>
      <c r="BM96" s="66">
        <v>30</v>
      </c>
      <c r="BN96" s="67" t="str">
        <f>TABELA!$B31</f>
        <v>Léo Marx</v>
      </c>
      <c r="BO96" s="66">
        <v>31</v>
      </c>
      <c r="BP96" s="67" t="str">
        <f>TABELA!$B31</f>
        <v>Léo Marx</v>
      </c>
      <c r="BQ96" s="66">
        <v>32</v>
      </c>
      <c r="BR96" s="67" t="str">
        <f>TABELA!$B31</f>
        <v>Léo Marx</v>
      </c>
      <c r="BS96" s="66">
        <v>33</v>
      </c>
      <c r="BT96" s="67" t="str">
        <f>TABELA!$B31</f>
        <v>Léo Marx</v>
      </c>
      <c r="BU96" s="66">
        <v>34</v>
      </c>
      <c r="BV96" s="67" t="str">
        <f>TABELA!$B31</f>
        <v>Léo Marx</v>
      </c>
      <c r="BW96" s="66">
        <v>35</v>
      </c>
      <c r="BX96" s="67" t="str">
        <f>TABELA!$B31</f>
        <v>Léo Marx</v>
      </c>
      <c r="BY96" s="66">
        <v>36</v>
      </c>
      <c r="BZ96" s="67" t="str">
        <f>TABELA!$B31</f>
        <v>Léo Marx</v>
      </c>
      <c r="CA96" s="66">
        <v>37</v>
      </c>
      <c r="CB96" s="67" t="str">
        <f>TABELA!$B31</f>
        <v>Léo Marx</v>
      </c>
      <c r="CC96" s="66">
        <v>38</v>
      </c>
      <c r="CD96" s="67" t="str">
        <f>TABELA!$B31</f>
        <v>Léo Marx</v>
      </c>
      <c r="CE96" s="66">
        <v>39</v>
      </c>
      <c r="CF96" s="67" t="str">
        <f>TABELA!$B31</f>
        <v>Léo Marx</v>
      </c>
      <c r="CG96" s="66">
        <v>40</v>
      </c>
      <c r="CH96" s="67" t="str">
        <f>TABELA!$B31</f>
        <v>Léo Marx</v>
      </c>
      <c r="CI96" s="66">
        <v>41</v>
      </c>
    </row>
    <row r="97" spans="5:87" ht="30" x14ac:dyDescent="0.25">
      <c r="E97" s="69" t="s">
        <v>1</v>
      </c>
      <c r="F97" s="69" t="s">
        <v>1</v>
      </c>
      <c r="G97" s="68" t="s">
        <v>206</v>
      </c>
      <c r="H97" s="69" t="s">
        <v>1</v>
      </c>
      <c r="I97" s="68" t="s">
        <v>206</v>
      </c>
      <c r="J97" s="69" t="s">
        <v>1</v>
      </c>
      <c r="K97" s="68" t="s">
        <v>206</v>
      </c>
      <c r="L97" s="69" t="s">
        <v>1</v>
      </c>
      <c r="M97" s="68" t="s">
        <v>206</v>
      </c>
      <c r="N97" s="69" t="s">
        <v>1</v>
      </c>
      <c r="O97" s="68" t="s">
        <v>206</v>
      </c>
      <c r="P97" s="69" t="s">
        <v>1</v>
      </c>
      <c r="Q97" s="68" t="s">
        <v>206</v>
      </c>
      <c r="R97" s="69" t="s">
        <v>1</v>
      </c>
      <c r="S97" s="68" t="s">
        <v>206</v>
      </c>
      <c r="T97" s="69" t="s">
        <v>1</v>
      </c>
      <c r="U97" s="68" t="s">
        <v>206</v>
      </c>
      <c r="V97" s="69" t="s">
        <v>1</v>
      </c>
      <c r="W97" s="68" t="s">
        <v>206</v>
      </c>
      <c r="X97" s="69" t="s">
        <v>1</v>
      </c>
      <c r="Y97" s="68" t="s">
        <v>206</v>
      </c>
      <c r="Z97" s="69" t="s">
        <v>1</v>
      </c>
      <c r="AA97" s="68" t="s">
        <v>206</v>
      </c>
      <c r="AB97" s="69" t="s">
        <v>1</v>
      </c>
      <c r="AC97" s="68" t="s">
        <v>206</v>
      </c>
      <c r="AD97" s="69" t="s">
        <v>1</v>
      </c>
      <c r="AE97" s="68" t="s">
        <v>206</v>
      </c>
      <c r="AF97" s="69" t="s">
        <v>1</v>
      </c>
      <c r="AG97" s="68" t="s">
        <v>206</v>
      </c>
      <c r="AH97" s="69" t="s">
        <v>1</v>
      </c>
      <c r="AI97" s="68" t="s">
        <v>206</v>
      </c>
      <c r="AJ97" s="69" t="s">
        <v>1</v>
      </c>
      <c r="AK97" s="68" t="s">
        <v>206</v>
      </c>
      <c r="AL97" s="69" t="s">
        <v>1</v>
      </c>
      <c r="AM97" s="68" t="s">
        <v>206</v>
      </c>
      <c r="AN97" s="69" t="s">
        <v>1</v>
      </c>
      <c r="AO97" s="68" t="s">
        <v>206</v>
      </c>
      <c r="AP97" s="69" t="s">
        <v>1</v>
      </c>
      <c r="AQ97" s="68" t="s">
        <v>206</v>
      </c>
      <c r="AR97" s="69" t="s">
        <v>1</v>
      </c>
      <c r="AS97" s="68" t="s">
        <v>206</v>
      </c>
      <c r="AT97" s="69" t="s">
        <v>1</v>
      </c>
      <c r="AU97" s="68" t="s">
        <v>206</v>
      </c>
      <c r="AV97" s="69" t="s">
        <v>1</v>
      </c>
      <c r="AW97" s="68" t="s">
        <v>206</v>
      </c>
      <c r="AX97" s="69" t="s">
        <v>1</v>
      </c>
      <c r="AY97" s="68" t="s">
        <v>206</v>
      </c>
      <c r="AZ97" s="69" t="s">
        <v>1</v>
      </c>
      <c r="BA97" s="68" t="s">
        <v>206</v>
      </c>
      <c r="BB97" s="69" t="s">
        <v>1</v>
      </c>
      <c r="BC97" s="68" t="s">
        <v>206</v>
      </c>
      <c r="BD97" s="69" t="s">
        <v>1</v>
      </c>
      <c r="BE97" s="68" t="s">
        <v>206</v>
      </c>
      <c r="BF97" s="69" t="s">
        <v>1</v>
      </c>
      <c r="BG97" s="68" t="s">
        <v>206</v>
      </c>
      <c r="BH97" s="69" t="s">
        <v>1</v>
      </c>
      <c r="BI97" s="68" t="s">
        <v>206</v>
      </c>
      <c r="BJ97" s="69" t="s">
        <v>1</v>
      </c>
      <c r="BK97" s="68" t="s">
        <v>206</v>
      </c>
      <c r="BL97" s="69" t="s">
        <v>1</v>
      </c>
      <c r="BM97" s="68" t="s">
        <v>206</v>
      </c>
      <c r="BN97" s="69" t="s">
        <v>1</v>
      </c>
      <c r="BO97" s="68" t="s">
        <v>206</v>
      </c>
      <c r="BP97" s="69" t="s">
        <v>1</v>
      </c>
      <c r="BQ97" s="68" t="s">
        <v>206</v>
      </c>
      <c r="BR97" s="69" t="s">
        <v>1</v>
      </c>
      <c r="BS97" s="68" t="s">
        <v>206</v>
      </c>
      <c r="BT97" s="69" t="s">
        <v>1</v>
      </c>
      <c r="BU97" s="68" t="s">
        <v>206</v>
      </c>
      <c r="BV97" s="69" t="s">
        <v>1</v>
      </c>
      <c r="BW97" s="68" t="s">
        <v>206</v>
      </c>
      <c r="BX97" s="69" t="s">
        <v>1</v>
      </c>
      <c r="BY97" s="68" t="s">
        <v>206</v>
      </c>
      <c r="BZ97" s="69" t="s">
        <v>1</v>
      </c>
      <c r="CA97" s="68" t="s">
        <v>206</v>
      </c>
      <c r="CB97" s="69" t="s">
        <v>1</v>
      </c>
      <c r="CC97" s="68" t="s">
        <v>206</v>
      </c>
      <c r="CD97" s="69" t="s">
        <v>1</v>
      </c>
      <c r="CE97" s="68" t="s">
        <v>206</v>
      </c>
      <c r="CF97" s="69" t="s">
        <v>1</v>
      </c>
      <c r="CG97" s="68" t="s">
        <v>206</v>
      </c>
      <c r="CH97" s="69" t="s">
        <v>1</v>
      </c>
      <c r="CI97" s="68" t="s">
        <v>206</v>
      </c>
    </row>
    <row r="98" spans="5:87" x14ac:dyDescent="0.25">
      <c r="E98" s="67" t="str">
        <f>TABELA!$B32</f>
        <v>Leodegario Junior</v>
      </c>
      <c r="F98" s="67" t="str">
        <f>TABELA!$B32</f>
        <v>Leodegario Junior</v>
      </c>
      <c r="G98" s="66">
        <v>1</v>
      </c>
      <c r="H98" s="67" t="str">
        <f>TABELA!$B32</f>
        <v>Leodegario Junior</v>
      </c>
      <c r="I98" s="66">
        <v>2</v>
      </c>
      <c r="J98" s="67" t="str">
        <f>TABELA!$B32</f>
        <v>Leodegario Junior</v>
      </c>
      <c r="K98" s="66">
        <v>3</v>
      </c>
      <c r="L98" s="67" t="str">
        <f>TABELA!$B32</f>
        <v>Leodegario Junior</v>
      </c>
      <c r="M98" s="66">
        <v>4</v>
      </c>
      <c r="N98" s="67" t="str">
        <f>TABELA!$B32</f>
        <v>Leodegario Junior</v>
      </c>
      <c r="O98" s="66">
        <v>5</v>
      </c>
      <c r="P98" s="67" t="str">
        <f>TABELA!$B32</f>
        <v>Leodegario Junior</v>
      </c>
      <c r="Q98" s="66">
        <v>6</v>
      </c>
      <c r="R98" s="67" t="str">
        <f>TABELA!$B32</f>
        <v>Leodegario Junior</v>
      </c>
      <c r="S98" s="66">
        <v>7</v>
      </c>
      <c r="T98" s="67" t="str">
        <f>TABELA!$B32</f>
        <v>Leodegario Junior</v>
      </c>
      <c r="U98" s="66">
        <v>8</v>
      </c>
      <c r="V98" s="67" t="str">
        <f>TABELA!$B32</f>
        <v>Leodegario Junior</v>
      </c>
      <c r="W98" s="66">
        <v>9</v>
      </c>
      <c r="X98" s="67" t="str">
        <f>TABELA!$B32</f>
        <v>Leodegario Junior</v>
      </c>
      <c r="Y98" s="66">
        <v>10</v>
      </c>
      <c r="Z98" s="67" t="str">
        <f>TABELA!$B32</f>
        <v>Leodegario Junior</v>
      </c>
      <c r="AA98" s="66">
        <v>11</v>
      </c>
      <c r="AB98" s="67" t="str">
        <f>TABELA!$B32</f>
        <v>Leodegario Junior</v>
      </c>
      <c r="AC98" s="66">
        <v>12</v>
      </c>
      <c r="AD98" s="67" t="str">
        <f>TABELA!$B32</f>
        <v>Leodegario Junior</v>
      </c>
      <c r="AE98" s="66">
        <v>13</v>
      </c>
      <c r="AF98" s="67" t="str">
        <f>TABELA!$B32</f>
        <v>Leodegario Junior</v>
      </c>
      <c r="AG98" s="66">
        <v>14</v>
      </c>
      <c r="AH98" s="67" t="str">
        <f>TABELA!$B32</f>
        <v>Leodegario Junior</v>
      </c>
      <c r="AI98" s="66">
        <v>15</v>
      </c>
      <c r="AJ98" s="67" t="str">
        <f>TABELA!$B32</f>
        <v>Leodegario Junior</v>
      </c>
      <c r="AK98" s="66">
        <v>16</v>
      </c>
      <c r="AL98" s="67" t="str">
        <f>TABELA!$B32</f>
        <v>Leodegario Junior</v>
      </c>
      <c r="AM98" s="66">
        <v>17</v>
      </c>
      <c r="AN98" s="67" t="str">
        <f>TABELA!$B32</f>
        <v>Leodegario Junior</v>
      </c>
      <c r="AO98" s="66">
        <v>18</v>
      </c>
      <c r="AP98" s="67" t="str">
        <f>TABELA!$B32</f>
        <v>Leodegario Junior</v>
      </c>
      <c r="AQ98" s="66">
        <v>19</v>
      </c>
      <c r="AR98" s="67" t="str">
        <f>TABELA!$B32</f>
        <v>Leodegario Junior</v>
      </c>
      <c r="AS98" s="66">
        <v>20</v>
      </c>
      <c r="AT98" s="67" t="str">
        <f>TABELA!$B32</f>
        <v>Leodegario Junior</v>
      </c>
      <c r="AU98" s="66">
        <v>21</v>
      </c>
      <c r="AV98" s="67" t="str">
        <f>TABELA!$B32</f>
        <v>Leodegario Junior</v>
      </c>
      <c r="AW98" s="66">
        <v>22</v>
      </c>
      <c r="AX98" s="67" t="str">
        <f>TABELA!$B32</f>
        <v>Leodegario Junior</v>
      </c>
      <c r="AY98" s="66">
        <v>23</v>
      </c>
      <c r="AZ98" s="67" t="str">
        <f>TABELA!$B32</f>
        <v>Leodegario Junior</v>
      </c>
      <c r="BA98" s="66">
        <v>24</v>
      </c>
      <c r="BB98" s="67" t="str">
        <f>TABELA!$B32</f>
        <v>Leodegario Junior</v>
      </c>
      <c r="BC98" s="66">
        <v>25</v>
      </c>
      <c r="BD98" s="67" t="str">
        <f>TABELA!$B32</f>
        <v>Leodegario Junior</v>
      </c>
      <c r="BE98" s="66">
        <v>26</v>
      </c>
      <c r="BF98" s="67" t="str">
        <f>TABELA!$B32</f>
        <v>Leodegario Junior</v>
      </c>
      <c r="BG98" s="66">
        <v>27</v>
      </c>
      <c r="BH98" s="67" t="str">
        <f>TABELA!$B32</f>
        <v>Leodegario Junior</v>
      </c>
      <c r="BI98" s="66">
        <v>28</v>
      </c>
      <c r="BJ98" s="67" t="str">
        <f>TABELA!$B32</f>
        <v>Leodegario Junior</v>
      </c>
      <c r="BK98" s="66">
        <v>29</v>
      </c>
      <c r="BL98" s="67" t="str">
        <f>TABELA!$B32</f>
        <v>Leodegario Junior</v>
      </c>
      <c r="BM98" s="66">
        <v>30</v>
      </c>
      <c r="BN98" s="67" t="str">
        <f>TABELA!$B32</f>
        <v>Leodegario Junior</v>
      </c>
      <c r="BO98" s="66">
        <v>31</v>
      </c>
      <c r="BP98" s="67" t="str">
        <f>TABELA!$B32</f>
        <v>Leodegario Junior</v>
      </c>
      <c r="BQ98" s="66">
        <v>32</v>
      </c>
      <c r="BR98" s="67" t="str">
        <f>TABELA!$B32</f>
        <v>Leodegario Junior</v>
      </c>
      <c r="BS98" s="66">
        <v>33</v>
      </c>
      <c r="BT98" s="67" t="str">
        <f>TABELA!$B32</f>
        <v>Leodegario Junior</v>
      </c>
      <c r="BU98" s="66">
        <v>34</v>
      </c>
      <c r="BV98" s="67" t="str">
        <f>TABELA!$B32</f>
        <v>Leodegario Junior</v>
      </c>
      <c r="BW98" s="66">
        <v>35</v>
      </c>
      <c r="BX98" s="67" t="str">
        <f>TABELA!$B32</f>
        <v>Leodegario Junior</v>
      </c>
      <c r="BY98" s="66">
        <v>36</v>
      </c>
      <c r="BZ98" s="67" t="str">
        <f>TABELA!$B32</f>
        <v>Leodegario Junior</v>
      </c>
      <c r="CA98" s="66">
        <v>37</v>
      </c>
      <c r="CB98" s="67" t="str">
        <f>TABELA!$B32</f>
        <v>Leodegario Junior</v>
      </c>
      <c r="CC98" s="66">
        <v>38</v>
      </c>
      <c r="CD98" s="67" t="str">
        <f>TABELA!$B32</f>
        <v>Leodegario Junior</v>
      </c>
      <c r="CE98" s="66">
        <v>39</v>
      </c>
      <c r="CF98" s="67" t="str">
        <f>TABELA!$B32</f>
        <v>Leodegario Junior</v>
      </c>
      <c r="CG98" s="66">
        <v>40</v>
      </c>
      <c r="CH98" s="67" t="str">
        <f>TABELA!$B32</f>
        <v>Leodegario Junior</v>
      </c>
      <c r="CI98" s="66">
        <v>41</v>
      </c>
    </row>
    <row r="99" spans="5:87" ht="30" x14ac:dyDescent="0.25">
      <c r="E99" s="69" t="s">
        <v>1</v>
      </c>
      <c r="F99" s="69" t="s">
        <v>1</v>
      </c>
      <c r="G99" s="68" t="s">
        <v>206</v>
      </c>
      <c r="H99" s="69" t="s">
        <v>1</v>
      </c>
      <c r="I99" s="68" t="s">
        <v>206</v>
      </c>
      <c r="J99" s="69" t="s">
        <v>1</v>
      </c>
      <c r="K99" s="68" t="s">
        <v>206</v>
      </c>
      <c r="L99" s="69" t="s">
        <v>1</v>
      </c>
      <c r="M99" s="68" t="s">
        <v>206</v>
      </c>
      <c r="N99" s="69" t="s">
        <v>1</v>
      </c>
      <c r="O99" s="68" t="s">
        <v>206</v>
      </c>
      <c r="P99" s="69" t="s">
        <v>1</v>
      </c>
      <c r="Q99" s="68" t="s">
        <v>206</v>
      </c>
      <c r="R99" s="69" t="s">
        <v>1</v>
      </c>
      <c r="S99" s="68" t="s">
        <v>206</v>
      </c>
      <c r="T99" s="69" t="s">
        <v>1</v>
      </c>
      <c r="U99" s="68" t="s">
        <v>206</v>
      </c>
      <c r="V99" s="69" t="s">
        <v>1</v>
      </c>
      <c r="W99" s="68" t="s">
        <v>206</v>
      </c>
      <c r="X99" s="69" t="s">
        <v>1</v>
      </c>
      <c r="Y99" s="68" t="s">
        <v>206</v>
      </c>
      <c r="Z99" s="69" t="s">
        <v>1</v>
      </c>
      <c r="AA99" s="68" t="s">
        <v>206</v>
      </c>
      <c r="AB99" s="69" t="s">
        <v>1</v>
      </c>
      <c r="AC99" s="68" t="s">
        <v>206</v>
      </c>
      <c r="AD99" s="69" t="s">
        <v>1</v>
      </c>
      <c r="AE99" s="68" t="s">
        <v>206</v>
      </c>
      <c r="AF99" s="69" t="s">
        <v>1</v>
      </c>
      <c r="AG99" s="68" t="s">
        <v>206</v>
      </c>
      <c r="AH99" s="69" t="s">
        <v>1</v>
      </c>
      <c r="AI99" s="68" t="s">
        <v>206</v>
      </c>
      <c r="AJ99" s="69" t="s">
        <v>1</v>
      </c>
      <c r="AK99" s="68" t="s">
        <v>206</v>
      </c>
      <c r="AL99" s="69" t="s">
        <v>1</v>
      </c>
      <c r="AM99" s="68" t="s">
        <v>206</v>
      </c>
      <c r="AN99" s="69" t="s">
        <v>1</v>
      </c>
      <c r="AO99" s="68" t="s">
        <v>206</v>
      </c>
      <c r="AP99" s="69" t="s">
        <v>1</v>
      </c>
      <c r="AQ99" s="68" t="s">
        <v>206</v>
      </c>
      <c r="AR99" s="69" t="s">
        <v>1</v>
      </c>
      <c r="AS99" s="68" t="s">
        <v>206</v>
      </c>
      <c r="AT99" s="69" t="s">
        <v>1</v>
      </c>
      <c r="AU99" s="68" t="s">
        <v>206</v>
      </c>
      <c r="AV99" s="69" t="s">
        <v>1</v>
      </c>
      <c r="AW99" s="68" t="s">
        <v>206</v>
      </c>
      <c r="AX99" s="69" t="s">
        <v>1</v>
      </c>
      <c r="AY99" s="68" t="s">
        <v>206</v>
      </c>
      <c r="AZ99" s="69" t="s">
        <v>1</v>
      </c>
      <c r="BA99" s="68" t="s">
        <v>206</v>
      </c>
      <c r="BB99" s="69" t="s">
        <v>1</v>
      </c>
      <c r="BC99" s="68" t="s">
        <v>206</v>
      </c>
      <c r="BD99" s="69" t="s">
        <v>1</v>
      </c>
      <c r="BE99" s="68" t="s">
        <v>206</v>
      </c>
      <c r="BF99" s="69" t="s">
        <v>1</v>
      </c>
      <c r="BG99" s="68" t="s">
        <v>206</v>
      </c>
      <c r="BH99" s="69" t="s">
        <v>1</v>
      </c>
      <c r="BI99" s="68" t="s">
        <v>206</v>
      </c>
      <c r="BJ99" s="69" t="s">
        <v>1</v>
      </c>
      <c r="BK99" s="68" t="s">
        <v>206</v>
      </c>
      <c r="BL99" s="69" t="s">
        <v>1</v>
      </c>
      <c r="BM99" s="68" t="s">
        <v>206</v>
      </c>
      <c r="BN99" s="69" t="s">
        <v>1</v>
      </c>
      <c r="BO99" s="68" t="s">
        <v>206</v>
      </c>
      <c r="BP99" s="69" t="s">
        <v>1</v>
      </c>
      <c r="BQ99" s="68" t="s">
        <v>206</v>
      </c>
      <c r="BR99" s="69" t="s">
        <v>1</v>
      </c>
      <c r="BS99" s="68" t="s">
        <v>206</v>
      </c>
      <c r="BT99" s="69" t="s">
        <v>1</v>
      </c>
      <c r="BU99" s="68" t="s">
        <v>206</v>
      </c>
      <c r="BV99" s="69" t="s">
        <v>1</v>
      </c>
      <c r="BW99" s="68" t="s">
        <v>206</v>
      </c>
      <c r="BX99" s="69" t="s">
        <v>1</v>
      </c>
      <c r="BY99" s="68" t="s">
        <v>206</v>
      </c>
      <c r="BZ99" s="69" t="s">
        <v>1</v>
      </c>
      <c r="CA99" s="68" t="s">
        <v>206</v>
      </c>
      <c r="CB99" s="69" t="s">
        <v>1</v>
      </c>
      <c r="CC99" s="68" t="s">
        <v>206</v>
      </c>
      <c r="CD99" s="69" t="s">
        <v>1</v>
      </c>
      <c r="CE99" s="68" t="s">
        <v>206</v>
      </c>
      <c r="CF99" s="69" t="s">
        <v>1</v>
      </c>
      <c r="CG99" s="68" t="s">
        <v>206</v>
      </c>
      <c r="CH99" s="69" t="s">
        <v>1</v>
      </c>
      <c r="CI99" s="68" t="s">
        <v>206</v>
      </c>
    </row>
    <row r="100" spans="5:87" x14ac:dyDescent="0.25">
      <c r="E100" s="67" t="str">
        <f>TABELA!$B33</f>
        <v>Marcelo Mizrahy</v>
      </c>
      <c r="F100" s="67" t="str">
        <f>TABELA!$B33</f>
        <v>Marcelo Mizrahy</v>
      </c>
      <c r="G100" s="66">
        <v>1</v>
      </c>
      <c r="H100" s="67" t="str">
        <f>TABELA!$B33</f>
        <v>Marcelo Mizrahy</v>
      </c>
      <c r="I100" s="66">
        <v>2</v>
      </c>
      <c r="J100" s="67" t="str">
        <f>TABELA!$B33</f>
        <v>Marcelo Mizrahy</v>
      </c>
      <c r="K100" s="66">
        <v>3</v>
      </c>
      <c r="L100" s="67" t="str">
        <f>TABELA!$B33</f>
        <v>Marcelo Mizrahy</v>
      </c>
      <c r="M100" s="66">
        <v>4</v>
      </c>
      <c r="N100" s="67" t="str">
        <f>TABELA!$B33</f>
        <v>Marcelo Mizrahy</v>
      </c>
      <c r="O100" s="66">
        <v>5</v>
      </c>
      <c r="P100" s="67" t="str">
        <f>TABELA!$B33</f>
        <v>Marcelo Mizrahy</v>
      </c>
      <c r="Q100" s="66">
        <v>6</v>
      </c>
      <c r="R100" s="67" t="str">
        <f>TABELA!$B33</f>
        <v>Marcelo Mizrahy</v>
      </c>
      <c r="S100" s="66">
        <v>7</v>
      </c>
      <c r="T100" s="67" t="str">
        <f>TABELA!$B33</f>
        <v>Marcelo Mizrahy</v>
      </c>
      <c r="U100" s="66">
        <v>8</v>
      </c>
      <c r="V100" s="67" t="str">
        <f>TABELA!$B33</f>
        <v>Marcelo Mizrahy</v>
      </c>
      <c r="W100" s="66">
        <v>9</v>
      </c>
      <c r="X100" s="67" t="str">
        <f>TABELA!$B33</f>
        <v>Marcelo Mizrahy</v>
      </c>
      <c r="Y100" s="66">
        <v>10</v>
      </c>
      <c r="Z100" s="67" t="str">
        <f>TABELA!$B33</f>
        <v>Marcelo Mizrahy</v>
      </c>
      <c r="AA100" s="66">
        <v>11</v>
      </c>
      <c r="AB100" s="67" t="str">
        <f>TABELA!$B33</f>
        <v>Marcelo Mizrahy</v>
      </c>
      <c r="AC100" s="66">
        <v>12</v>
      </c>
      <c r="AD100" s="67" t="str">
        <f>TABELA!$B33</f>
        <v>Marcelo Mizrahy</v>
      </c>
      <c r="AE100" s="66">
        <v>13</v>
      </c>
      <c r="AF100" s="67" t="str">
        <f>TABELA!$B33</f>
        <v>Marcelo Mizrahy</v>
      </c>
      <c r="AG100" s="66">
        <v>14</v>
      </c>
      <c r="AH100" s="67" t="str">
        <f>TABELA!$B33</f>
        <v>Marcelo Mizrahy</v>
      </c>
      <c r="AI100" s="66">
        <v>15</v>
      </c>
      <c r="AJ100" s="67" t="str">
        <f>TABELA!$B33</f>
        <v>Marcelo Mizrahy</v>
      </c>
      <c r="AK100" s="66">
        <v>16</v>
      </c>
      <c r="AL100" s="67" t="str">
        <f>TABELA!$B33</f>
        <v>Marcelo Mizrahy</v>
      </c>
      <c r="AM100" s="66">
        <v>17</v>
      </c>
      <c r="AN100" s="67" t="str">
        <f>TABELA!$B33</f>
        <v>Marcelo Mizrahy</v>
      </c>
      <c r="AO100" s="66">
        <v>18</v>
      </c>
      <c r="AP100" s="67" t="str">
        <f>TABELA!$B33</f>
        <v>Marcelo Mizrahy</v>
      </c>
      <c r="AQ100" s="66">
        <v>19</v>
      </c>
      <c r="AR100" s="67" t="str">
        <f>TABELA!$B33</f>
        <v>Marcelo Mizrahy</v>
      </c>
      <c r="AS100" s="66">
        <v>20</v>
      </c>
      <c r="AT100" s="67" t="str">
        <f>TABELA!$B33</f>
        <v>Marcelo Mizrahy</v>
      </c>
      <c r="AU100" s="66">
        <v>21</v>
      </c>
      <c r="AV100" s="67" t="str">
        <f>TABELA!$B33</f>
        <v>Marcelo Mizrahy</v>
      </c>
      <c r="AW100" s="66">
        <v>22</v>
      </c>
      <c r="AX100" s="67" t="str">
        <f>TABELA!$B33</f>
        <v>Marcelo Mizrahy</v>
      </c>
      <c r="AY100" s="66">
        <v>23</v>
      </c>
      <c r="AZ100" s="67" t="str">
        <f>TABELA!$B33</f>
        <v>Marcelo Mizrahy</v>
      </c>
      <c r="BA100" s="66">
        <v>24</v>
      </c>
      <c r="BB100" s="67" t="str">
        <f>TABELA!$B33</f>
        <v>Marcelo Mizrahy</v>
      </c>
      <c r="BC100" s="66">
        <v>25</v>
      </c>
      <c r="BD100" s="67" t="str">
        <f>TABELA!$B33</f>
        <v>Marcelo Mizrahy</v>
      </c>
      <c r="BE100" s="66">
        <v>26</v>
      </c>
      <c r="BF100" s="67" t="str">
        <f>TABELA!$B33</f>
        <v>Marcelo Mizrahy</v>
      </c>
      <c r="BG100" s="66">
        <v>27</v>
      </c>
      <c r="BH100" s="67" t="str">
        <f>TABELA!$B33</f>
        <v>Marcelo Mizrahy</v>
      </c>
      <c r="BI100" s="66">
        <v>28</v>
      </c>
      <c r="BJ100" s="67" t="str">
        <f>TABELA!$B33</f>
        <v>Marcelo Mizrahy</v>
      </c>
      <c r="BK100" s="66">
        <v>29</v>
      </c>
      <c r="BL100" s="67" t="str">
        <f>TABELA!$B33</f>
        <v>Marcelo Mizrahy</v>
      </c>
      <c r="BM100" s="66">
        <v>30</v>
      </c>
      <c r="BN100" s="67" t="str">
        <f>TABELA!$B33</f>
        <v>Marcelo Mizrahy</v>
      </c>
      <c r="BO100" s="66">
        <v>31</v>
      </c>
      <c r="BP100" s="67" t="str">
        <f>TABELA!$B33</f>
        <v>Marcelo Mizrahy</v>
      </c>
      <c r="BQ100" s="66">
        <v>32</v>
      </c>
      <c r="BR100" s="67" t="str">
        <f>TABELA!$B33</f>
        <v>Marcelo Mizrahy</v>
      </c>
      <c r="BS100" s="66">
        <v>33</v>
      </c>
      <c r="BT100" s="67" t="str">
        <f>TABELA!$B33</f>
        <v>Marcelo Mizrahy</v>
      </c>
      <c r="BU100" s="66">
        <v>34</v>
      </c>
      <c r="BV100" s="67" t="str">
        <f>TABELA!$B33</f>
        <v>Marcelo Mizrahy</v>
      </c>
      <c r="BW100" s="66">
        <v>35</v>
      </c>
      <c r="BX100" s="67" t="str">
        <f>TABELA!$B33</f>
        <v>Marcelo Mizrahy</v>
      </c>
      <c r="BY100" s="66">
        <v>36</v>
      </c>
      <c r="BZ100" s="67" t="str">
        <f>TABELA!$B33</f>
        <v>Marcelo Mizrahy</v>
      </c>
      <c r="CA100" s="66">
        <v>37</v>
      </c>
      <c r="CB100" s="67" t="str">
        <f>TABELA!$B33</f>
        <v>Marcelo Mizrahy</v>
      </c>
      <c r="CC100" s="66">
        <v>38</v>
      </c>
      <c r="CD100" s="67" t="str">
        <f>TABELA!$B33</f>
        <v>Marcelo Mizrahy</v>
      </c>
      <c r="CE100" s="66">
        <v>39</v>
      </c>
      <c r="CF100" s="67" t="str">
        <f>TABELA!$B33</f>
        <v>Marcelo Mizrahy</v>
      </c>
      <c r="CG100" s="66">
        <v>40</v>
      </c>
      <c r="CH100" s="67" t="str">
        <f>TABELA!$B33</f>
        <v>Marcelo Mizrahy</v>
      </c>
      <c r="CI100" s="66">
        <v>41</v>
      </c>
    </row>
    <row r="101" spans="5:87" ht="30" x14ac:dyDescent="0.25">
      <c r="E101" s="69" t="s">
        <v>1</v>
      </c>
      <c r="F101" s="69" t="s">
        <v>1</v>
      </c>
      <c r="G101" s="68" t="s">
        <v>206</v>
      </c>
      <c r="H101" s="69" t="s">
        <v>1</v>
      </c>
      <c r="I101" s="68" t="s">
        <v>206</v>
      </c>
      <c r="J101" s="69" t="s">
        <v>1</v>
      </c>
      <c r="K101" s="68" t="s">
        <v>206</v>
      </c>
      <c r="L101" s="69" t="s">
        <v>1</v>
      </c>
      <c r="M101" s="68" t="s">
        <v>206</v>
      </c>
      <c r="N101" s="69" t="s">
        <v>1</v>
      </c>
      <c r="O101" s="68" t="s">
        <v>206</v>
      </c>
      <c r="P101" s="69" t="s">
        <v>1</v>
      </c>
      <c r="Q101" s="68" t="s">
        <v>206</v>
      </c>
      <c r="R101" s="69" t="s">
        <v>1</v>
      </c>
      <c r="S101" s="68" t="s">
        <v>206</v>
      </c>
      <c r="T101" s="69" t="s">
        <v>1</v>
      </c>
      <c r="U101" s="68" t="s">
        <v>206</v>
      </c>
      <c r="V101" s="69" t="s">
        <v>1</v>
      </c>
      <c r="W101" s="68" t="s">
        <v>206</v>
      </c>
      <c r="X101" s="69" t="s">
        <v>1</v>
      </c>
      <c r="Y101" s="68" t="s">
        <v>206</v>
      </c>
      <c r="Z101" s="69" t="s">
        <v>1</v>
      </c>
      <c r="AA101" s="68" t="s">
        <v>206</v>
      </c>
      <c r="AB101" s="69" t="s">
        <v>1</v>
      </c>
      <c r="AC101" s="68" t="s">
        <v>206</v>
      </c>
      <c r="AD101" s="69" t="s">
        <v>1</v>
      </c>
      <c r="AE101" s="68" t="s">
        <v>206</v>
      </c>
      <c r="AF101" s="69" t="s">
        <v>1</v>
      </c>
      <c r="AG101" s="68" t="s">
        <v>206</v>
      </c>
      <c r="AH101" s="69" t="s">
        <v>1</v>
      </c>
      <c r="AI101" s="68" t="s">
        <v>206</v>
      </c>
      <c r="AJ101" s="69" t="s">
        <v>1</v>
      </c>
      <c r="AK101" s="68" t="s">
        <v>206</v>
      </c>
      <c r="AL101" s="69" t="s">
        <v>1</v>
      </c>
      <c r="AM101" s="68" t="s">
        <v>206</v>
      </c>
      <c r="AN101" s="69" t="s">
        <v>1</v>
      </c>
      <c r="AO101" s="68" t="s">
        <v>206</v>
      </c>
      <c r="AP101" s="69" t="s">
        <v>1</v>
      </c>
      <c r="AQ101" s="68" t="s">
        <v>206</v>
      </c>
      <c r="AR101" s="69" t="s">
        <v>1</v>
      </c>
      <c r="AS101" s="68" t="s">
        <v>206</v>
      </c>
      <c r="AT101" s="69" t="s">
        <v>1</v>
      </c>
      <c r="AU101" s="68" t="s">
        <v>206</v>
      </c>
      <c r="AV101" s="69" t="s">
        <v>1</v>
      </c>
      <c r="AW101" s="68" t="s">
        <v>206</v>
      </c>
      <c r="AX101" s="69" t="s">
        <v>1</v>
      </c>
      <c r="AY101" s="68" t="s">
        <v>206</v>
      </c>
      <c r="AZ101" s="69" t="s">
        <v>1</v>
      </c>
      <c r="BA101" s="68" t="s">
        <v>206</v>
      </c>
      <c r="BB101" s="69" t="s">
        <v>1</v>
      </c>
      <c r="BC101" s="68" t="s">
        <v>206</v>
      </c>
      <c r="BD101" s="69" t="s">
        <v>1</v>
      </c>
      <c r="BE101" s="68" t="s">
        <v>206</v>
      </c>
      <c r="BF101" s="69" t="s">
        <v>1</v>
      </c>
      <c r="BG101" s="68" t="s">
        <v>206</v>
      </c>
      <c r="BH101" s="69" t="s">
        <v>1</v>
      </c>
      <c r="BI101" s="68" t="s">
        <v>206</v>
      </c>
      <c r="BJ101" s="69" t="s">
        <v>1</v>
      </c>
      <c r="BK101" s="68" t="s">
        <v>206</v>
      </c>
      <c r="BL101" s="69" t="s">
        <v>1</v>
      </c>
      <c r="BM101" s="68" t="s">
        <v>206</v>
      </c>
      <c r="BN101" s="69" t="s">
        <v>1</v>
      </c>
      <c r="BO101" s="68" t="s">
        <v>206</v>
      </c>
      <c r="BP101" s="69" t="s">
        <v>1</v>
      </c>
      <c r="BQ101" s="68" t="s">
        <v>206</v>
      </c>
      <c r="BR101" s="69" t="s">
        <v>1</v>
      </c>
      <c r="BS101" s="68" t="s">
        <v>206</v>
      </c>
      <c r="BT101" s="69" t="s">
        <v>1</v>
      </c>
      <c r="BU101" s="68" t="s">
        <v>206</v>
      </c>
      <c r="BV101" s="69" t="s">
        <v>1</v>
      </c>
      <c r="BW101" s="68" t="s">
        <v>206</v>
      </c>
      <c r="BX101" s="69" t="s">
        <v>1</v>
      </c>
      <c r="BY101" s="68" t="s">
        <v>206</v>
      </c>
      <c r="BZ101" s="69" t="s">
        <v>1</v>
      </c>
      <c r="CA101" s="68" t="s">
        <v>206</v>
      </c>
      <c r="CB101" s="69" t="s">
        <v>1</v>
      </c>
      <c r="CC101" s="68" t="s">
        <v>206</v>
      </c>
      <c r="CD101" s="69" t="s">
        <v>1</v>
      </c>
      <c r="CE101" s="68" t="s">
        <v>206</v>
      </c>
      <c r="CF101" s="69" t="s">
        <v>1</v>
      </c>
      <c r="CG101" s="68" t="s">
        <v>206</v>
      </c>
      <c r="CH101" s="69" t="s">
        <v>1</v>
      </c>
      <c r="CI101" s="68" t="s">
        <v>206</v>
      </c>
    </row>
    <row r="102" spans="5:87" x14ac:dyDescent="0.25">
      <c r="E102" s="67" t="str">
        <f>TABELA!$B34</f>
        <v>Marcelo Pinheiro</v>
      </c>
      <c r="F102" s="67" t="str">
        <f>TABELA!$B34</f>
        <v>Marcelo Pinheiro</v>
      </c>
      <c r="G102" s="66">
        <v>1</v>
      </c>
      <c r="H102" s="67" t="str">
        <f>TABELA!$B34</f>
        <v>Marcelo Pinheiro</v>
      </c>
      <c r="I102" s="66">
        <v>2</v>
      </c>
      <c r="J102" s="67" t="str">
        <f>TABELA!$B34</f>
        <v>Marcelo Pinheiro</v>
      </c>
      <c r="K102" s="66">
        <v>3</v>
      </c>
      <c r="L102" s="67" t="str">
        <f>TABELA!$B34</f>
        <v>Marcelo Pinheiro</v>
      </c>
      <c r="M102" s="66">
        <v>4</v>
      </c>
      <c r="N102" s="67" t="str">
        <f>TABELA!$B34</f>
        <v>Marcelo Pinheiro</v>
      </c>
      <c r="O102" s="66">
        <v>5</v>
      </c>
      <c r="P102" s="67" t="str">
        <f>TABELA!$B34</f>
        <v>Marcelo Pinheiro</v>
      </c>
      <c r="Q102" s="66">
        <v>6</v>
      </c>
      <c r="R102" s="67" t="str">
        <f>TABELA!$B34</f>
        <v>Marcelo Pinheiro</v>
      </c>
      <c r="S102" s="66">
        <v>7</v>
      </c>
      <c r="T102" s="67" t="str">
        <f>TABELA!$B34</f>
        <v>Marcelo Pinheiro</v>
      </c>
      <c r="U102" s="66">
        <v>8</v>
      </c>
      <c r="V102" s="67" t="str">
        <f>TABELA!$B34</f>
        <v>Marcelo Pinheiro</v>
      </c>
      <c r="W102" s="66">
        <v>9</v>
      </c>
      <c r="X102" s="67" t="str">
        <f>TABELA!$B34</f>
        <v>Marcelo Pinheiro</v>
      </c>
      <c r="Y102" s="66">
        <v>10</v>
      </c>
      <c r="Z102" s="67" t="str">
        <f>TABELA!$B34</f>
        <v>Marcelo Pinheiro</v>
      </c>
      <c r="AA102" s="66">
        <v>11</v>
      </c>
      <c r="AB102" s="67" t="str">
        <f>TABELA!$B34</f>
        <v>Marcelo Pinheiro</v>
      </c>
      <c r="AC102" s="66">
        <v>12</v>
      </c>
      <c r="AD102" s="67" t="str">
        <f>TABELA!$B34</f>
        <v>Marcelo Pinheiro</v>
      </c>
      <c r="AE102" s="66">
        <v>13</v>
      </c>
      <c r="AF102" s="67" t="str">
        <f>TABELA!$B34</f>
        <v>Marcelo Pinheiro</v>
      </c>
      <c r="AG102" s="66">
        <v>14</v>
      </c>
      <c r="AH102" s="67" t="str">
        <f>TABELA!$B34</f>
        <v>Marcelo Pinheiro</v>
      </c>
      <c r="AI102" s="66">
        <v>15</v>
      </c>
      <c r="AJ102" s="67" t="str">
        <f>TABELA!$B34</f>
        <v>Marcelo Pinheiro</v>
      </c>
      <c r="AK102" s="66">
        <v>16</v>
      </c>
      <c r="AL102" s="67" t="str">
        <f>TABELA!$B34</f>
        <v>Marcelo Pinheiro</v>
      </c>
      <c r="AM102" s="66">
        <v>17</v>
      </c>
      <c r="AN102" s="67" t="str">
        <f>TABELA!$B34</f>
        <v>Marcelo Pinheiro</v>
      </c>
      <c r="AO102" s="66">
        <v>18</v>
      </c>
      <c r="AP102" s="67" t="str">
        <f>TABELA!$B34</f>
        <v>Marcelo Pinheiro</v>
      </c>
      <c r="AQ102" s="66">
        <v>19</v>
      </c>
      <c r="AR102" s="67" t="str">
        <f>TABELA!$B34</f>
        <v>Marcelo Pinheiro</v>
      </c>
      <c r="AS102" s="66">
        <v>20</v>
      </c>
      <c r="AT102" s="67" t="str">
        <f>TABELA!$B34</f>
        <v>Marcelo Pinheiro</v>
      </c>
      <c r="AU102" s="66">
        <v>21</v>
      </c>
      <c r="AV102" s="67" t="str">
        <f>TABELA!$B34</f>
        <v>Marcelo Pinheiro</v>
      </c>
      <c r="AW102" s="66">
        <v>22</v>
      </c>
      <c r="AX102" s="67" t="str">
        <f>TABELA!$B34</f>
        <v>Marcelo Pinheiro</v>
      </c>
      <c r="AY102" s="66">
        <v>23</v>
      </c>
      <c r="AZ102" s="67" t="str">
        <f>TABELA!$B34</f>
        <v>Marcelo Pinheiro</v>
      </c>
      <c r="BA102" s="66">
        <v>24</v>
      </c>
      <c r="BB102" s="67" t="str">
        <f>TABELA!$B34</f>
        <v>Marcelo Pinheiro</v>
      </c>
      <c r="BC102" s="66">
        <v>25</v>
      </c>
      <c r="BD102" s="67" t="str">
        <f>TABELA!$B34</f>
        <v>Marcelo Pinheiro</v>
      </c>
      <c r="BE102" s="66">
        <v>26</v>
      </c>
      <c r="BF102" s="67" t="str">
        <f>TABELA!$B34</f>
        <v>Marcelo Pinheiro</v>
      </c>
      <c r="BG102" s="66">
        <v>27</v>
      </c>
      <c r="BH102" s="67" t="str">
        <f>TABELA!$B34</f>
        <v>Marcelo Pinheiro</v>
      </c>
      <c r="BI102" s="66">
        <v>28</v>
      </c>
      <c r="BJ102" s="67" t="str">
        <f>TABELA!$B34</f>
        <v>Marcelo Pinheiro</v>
      </c>
      <c r="BK102" s="66">
        <v>29</v>
      </c>
      <c r="BL102" s="67" t="str">
        <f>TABELA!$B34</f>
        <v>Marcelo Pinheiro</v>
      </c>
      <c r="BM102" s="66">
        <v>30</v>
      </c>
      <c r="BN102" s="67" t="str">
        <f>TABELA!$B34</f>
        <v>Marcelo Pinheiro</v>
      </c>
      <c r="BO102" s="66">
        <v>31</v>
      </c>
      <c r="BP102" s="67" t="str">
        <f>TABELA!$B34</f>
        <v>Marcelo Pinheiro</v>
      </c>
      <c r="BQ102" s="66">
        <v>32</v>
      </c>
      <c r="BR102" s="67" t="str">
        <f>TABELA!$B34</f>
        <v>Marcelo Pinheiro</v>
      </c>
      <c r="BS102" s="66">
        <v>33</v>
      </c>
      <c r="BT102" s="67" t="str">
        <f>TABELA!$B34</f>
        <v>Marcelo Pinheiro</v>
      </c>
      <c r="BU102" s="66">
        <v>34</v>
      </c>
      <c r="BV102" s="67" t="str">
        <f>TABELA!$B34</f>
        <v>Marcelo Pinheiro</v>
      </c>
      <c r="BW102" s="66">
        <v>35</v>
      </c>
      <c r="BX102" s="67" t="str">
        <f>TABELA!$B34</f>
        <v>Marcelo Pinheiro</v>
      </c>
      <c r="BY102" s="66">
        <v>36</v>
      </c>
      <c r="BZ102" s="67" t="str">
        <f>TABELA!$B34</f>
        <v>Marcelo Pinheiro</v>
      </c>
      <c r="CA102" s="66">
        <v>37</v>
      </c>
      <c r="CB102" s="67" t="str">
        <f>TABELA!$B34</f>
        <v>Marcelo Pinheiro</v>
      </c>
      <c r="CC102" s="66">
        <v>38</v>
      </c>
      <c r="CD102" s="67" t="str">
        <f>TABELA!$B34</f>
        <v>Marcelo Pinheiro</v>
      </c>
      <c r="CE102" s="66">
        <v>39</v>
      </c>
      <c r="CF102" s="67" t="str">
        <f>TABELA!$B34</f>
        <v>Marcelo Pinheiro</v>
      </c>
      <c r="CG102" s="66">
        <v>40</v>
      </c>
      <c r="CH102" s="67" t="str">
        <f>TABELA!$B34</f>
        <v>Marcelo Pinheiro</v>
      </c>
      <c r="CI102" s="66">
        <v>41</v>
      </c>
    </row>
    <row r="103" spans="5:87" ht="30" x14ac:dyDescent="0.25">
      <c r="E103" s="69" t="s">
        <v>1</v>
      </c>
      <c r="F103" s="69" t="s">
        <v>1</v>
      </c>
      <c r="G103" s="68" t="s">
        <v>206</v>
      </c>
      <c r="H103" s="69" t="s">
        <v>1</v>
      </c>
      <c r="I103" s="68" t="s">
        <v>206</v>
      </c>
      <c r="J103" s="69" t="s">
        <v>1</v>
      </c>
      <c r="K103" s="68" t="s">
        <v>206</v>
      </c>
      <c r="L103" s="69" t="s">
        <v>1</v>
      </c>
      <c r="M103" s="68" t="s">
        <v>206</v>
      </c>
      <c r="N103" s="69" t="s">
        <v>1</v>
      </c>
      <c r="O103" s="68" t="s">
        <v>206</v>
      </c>
      <c r="P103" s="69" t="s">
        <v>1</v>
      </c>
      <c r="Q103" s="68" t="s">
        <v>206</v>
      </c>
      <c r="R103" s="69" t="s">
        <v>1</v>
      </c>
      <c r="S103" s="68" t="s">
        <v>206</v>
      </c>
      <c r="T103" s="69" t="s">
        <v>1</v>
      </c>
      <c r="U103" s="68" t="s">
        <v>206</v>
      </c>
      <c r="V103" s="69" t="s">
        <v>1</v>
      </c>
      <c r="W103" s="68" t="s">
        <v>206</v>
      </c>
      <c r="X103" s="69" t="s">
        <v>1</v>
      </c>
      <c r="Y103" s="68" t="s">
        <v>206</v>
      </c>
      <c r="Z103" s="69" t="s">
        <v>1</v>
      </c>
      <c r="AA103" s="68" t="s">
        <v>206</v>
      </c>
      <c r="AB103" s="69" t="s">
        <v>1</v>
      </c>
      <c r="AC103" s="68" t="s">
        <v>206</v>
      </c>
      <c r="AD103" s="69" t="s">
        <v>1</v>
      </c>
      <c r="AE103" s="68" t="s">
        <v>206</v>
      </c>
      <c r="AF103" s="69" t="s">
        <v>1</v>
      </c>
      <c r="AG103" s="68" t="s">
        <v>206</v>
      </c>
      <c r="AH103" s="69" t="s">
        <v>1</v>
      </c>
      <c r="AI103" s="68" t="s">
        <v>206</v>
      </c>
      <c r="AJ103" s="69" t="s">
        <v>1</v>
      </c>
      <c r="AK103" s="68" t="s">
        <v>206</v>
      </c>
      <c r="AL103" s="69" t="s">
        <v>1</v>
      </c>
      <c r="AM103" s="68" t="s">
        <v>206</v>
      </c>
      <c r="AN103" s="69" t="s">
        <v>1</v>
      </c>
      <c r="AO103" s="68" t="s">
        <v>206</v>
      </c>
      <c r="AP103" s="69" t="s">
        <v>1</v>
      </c>
      <c r="AQ103" s="68" t="s">
        <v>206</v>
      </c>
      <c r="AR103" s="69" t="s">
        <v>1</v>
      </c>
      <c r="AS103" s="68" t="s">
        <v>206</v>
      </c>
      <c r="AT103" s="69" t="s">
        <v>1</v>
      </c>
      <c r="AU103" s="68" t="s">
        <v>206</v>
      </c>
      <c r="AV103" s="69" t="s">
        <v>1</v>
      </c>
      <c r="AW103" s="68" t="s">
        <v>206</v>
      </c>
      <c r="AX103" s="69" t="s">
        <v>1</v>
      </c>
      <c r="AY103" s="68" t="s">
        <v>206</v>
      </c>
      <c r="AZ103" s="69" t="s">
        <v>1</v>
      </c>
      <c r="BA103" s="68" t="s">
        <v>206</v>
      </c>
      <c r="BB103" s="69" t="s">
        <v>1</v>
      </c>
      <c r="BC103" s="68" t="s">
        <v>206</v>
      </c>
      <c r="BD103" s="69" t="s">
        <v>1</v>
      </c>
      <c r="BE103" s="68" t="s">
        <v>206</v>
      </c>
      <c r="BF103" s="69" t="s">
        <v>1</v>
      </c>
      <c r="BG103" s="68" t="s">
        <v>206</v>
      </c>
      <c r="BH103" s="69" t="s">
        <v>1</v>
      </c>
      <c r="BI103" s="68" t="s">
        <v>206</v>
      </c>
      <c r="BJ103" s="69" t="s">
        <v>1</v>
      </c>
      <c r="BK103" s="68" t="s">
        <v>206</v>
      </c>
      <c r="BL103" s="69" t="s">
        <v>1</v>
      </c>
      <c r="BM103" s="68" t="s">
        <v>206</v>
      </c>
      <c r="BN103" s="69" t="s">
        <v>1</v>
      </c>
      <c r="BO103" s="68" t="s">
        <v>206</v>
      </c>
      <c r="BP103" s="69" t="s">
        <v>1</v>
      </c>
      <c r="BQ103" s="68" t="s">
        <v>206</v>
      </c>
      <c r="BR103" s="69" t="s">
        <v>1</v>
      </c>
      <c r="BS103" s="68" t="s">
        <v>206</v>
      </c>
      <c r="BT103" s="69" t="s">
        <v>1</v>
      </c>
      <c r="BU103" s="68" t="s">
        <v>206</v>
      </c>
      <c r="BV103" s="69" t="s">
        <v>1</v>
      </c>
      <c r="BW103" s="68" t="s">
        <v>206</v>
      </c>
      <c r="BX103" s="69" t="s">
        <v>1</v>
      </c>
      <c r="BY103" s="68" t="s">
        <v>206</v>
      </c>
      <c r="BZ103" s="69" t="s">
        <v>1</v>
      </c>
      <c r="CA103" s="68" t="s">
        <v>206</v>
      </c>
      <c r="CB103" s="69" t="s">
        <v>1</v>
      </c>
      <c r="CC103" s="68" t="s">
        <v>206</v>
      </c>
      <c r="CD103" s="69" t="s">
        <v>1</v>
      </c>
      <c r="CE103" s="68" t="s">
        <v>206</v>
      </c>
      <c r="CF103" s="69" t="s">
        <v>1</v>
      </c>
      <c r="CG103" s="68" t="s">
        <v>206</v>
      </c>
      <c r="CH103" s="69" t="s">
        <v>1</v>
      </c>
      <c r="CI103" s="68" t="s">
        <v>206</v>
      </c>
    </row>
    <row r="104" spans="5:87" x14ac:dyDescent="0.25">
      <c r="E104" s="67" t="str">
        <f>TABELA!$B35</f>
        <v>Marcelo Sant'anna</v>
      </c>
      <c r="F104" s="67" t="str">
        <f>TABELA!$B35</f>
        <v>Marcelo Sant'anna</v>
      </c>
      <c r="G104" s="66">
        <v>1</v>
      </c>
      <c r="H104" s="67" t="str">
        <f>TABELA!$B35</f>
        <v>Marcelo Sant'anna</v>
      </c>
      <c r="I104" s="66">
        <v>2</v>
      </c>
      <c r="J104" s="67" t="str">
        <f>TABELA!$B35</f>
        <v>Marcelo Sant'anna</v>
      </c>
      <c r="K104" s="66">
        <v>3</v>
      </c>
      <c r="L104" s="67" t="str">
        <f>TABELA!$B35</f>
        <v>Marcelo Sant'anna</v>
      </c>
      <c r="M104" s="66">
        <v>4</v>
      </c>
      <c r="N104" s="67" t="str">
        <f>TABELA!$B35</f>
        <v>Marcelo Sant'anna</v>
      </c>
      <c r="O104" s="66">
        <v>5</v>
      </c>
      <c r="P104" s="67" t="str">
        <f>TABELA!$B35</f>
        <v>Marcelo Sant'anna</v>
      </c>
      <c r="Q104" s="66">
        <v>6</v>
      </c>
      <c r="R104" s="67" t="str">
        <f>TABELA!$B35</f>
        <v>Marcelo Sant'anna</v>
      </c>
      <c r="S104" s="66">
        <v>7</v>
      </c>
      <c r="T104" s="67" t="str">
        <f>TABELA!$B35</f>
        <v>Marcelo Sant'anna</v>
      </c>
      <c r="U104" s="66">
        <v>8</v>
      </c>
      <c r="V104" s="67" t="str">
        <f>TABELA!$B35</f>
        <v>Marcelo Sant'anna</v>
      </c>
      <c r="W104" s="66">
        <v>9</v>
      </c>
      <c r="X104" s="67" t="str">
        <f>TABELA!$B35</f>
        <v>Marcelo Sant'anna</v>
      </c>
      <c r="Y104" s="66">
        <v>10</v>
      </c>
      <c r="Z104" s="67" t="str">
        <f>TABELA!$B35</f>
        <v>Marcelo Sant'anna</v>
      </c>
      <c r="AA104" s="66">
        <v>11</v>
      </c>
      <c r="AB104" s="67" t="str">
        <f>TABELA!$B35</f>
        <v>Marcelo Sant'anna</v>
      </c>
      <c r="AC104" s="66">
        <v>12</v>
      </c>
      <c r="AD104" s="67" t="str">
        <f>TABELA!$B35</f>
        <v>Marcelo Sant'anna</v>
      </c>
      <c r="AE104" s="66">
        <v>13</v>
      </c>
      <c r="AF104" s="67" t="str">
        <f>TABELA!$B35</f>
        <v>Marcelo Sant'anna</v>
      </c>
      <c r="AG104" s="66">
        <v>14</v>
      </c>
      <c r="AH104" s="67" t="str">
        <f>TABELA!$B35</f>
        <v>Marcelo Sant'anna</v>
      </c>
      <c r="AI104" s="66">
        <v>15</v>
      </c>
      <c r="AJ104" s="67" t="str">
        <f>TABELA!$B35</f>
        <v>Marcelo Sant'anna</v>
      </c>
      <c r="AK104" s="66">
        <v>16</v>
      </c>
      <c r="AL104" s="67" t="str">
        <f>TABELA!$B35</f>
        <v>Marcelo Sant'anna</v>
      </c>
      <c r="AM104" s="66">
        <v>17</v>
      </c>
      <c r="AN104" s="67" t="str">
        <f>TABELA!$B35</f>
        <v>Marcelo Sant'anna</v>
      </c>
      <c r="AO104" s="66">
        <v>18</v>
      </c>
      <c r="AP104" s="67" t="str">
        <f>TABELA!$B35</f>
        <v>Marcelo Sant'anna</v>
      </c>
      <c r="AQ104" s="66">
        <v>19</v>
      </c>
      <c r="AR104" s="67" t="str">
        <f>TABELA!$B35</f>
        <v>Marcelo Sant'anna</v>
      </c>
      <c r="AS104" s="66">
        <v>20</v>
      </c>
      <c r="AT104" s="67" t="str">
        <f>TABELA!$B35</f>
        <v>Marcelo Sant'anna</v>
      </c>
      <c r="AU104" s="66">
        <v>21</v>
      </c>
      <c r="AV104" s="67" t="str">
        <f>TABELA!$B35</f>
        <v>Marcelo Sant'anna</v>
      </c>
      <c r="AW104" s="66">
        <v>22</v>
      </c>
      <c r="AX104" s="67" t="str">
        <f>TABELA!$B35</f>
        <v>Marcelo Sant'anna</v>
      </c>
      <c r="AY104" s="66">
        <v>23</v>
      </c>
      <c r="AZ104" s="67" t="str">
        <f>TABELA!$B35</f>
        <v>Marcelo Sant'anna</v>
      </c>
      <c r="BA104" s="66">
        <v>24</v>
      </c>
      <c r="BB104" s="67" t="str">
        <f>TABELA!$B35</f>
        <v>Marcelo Sant'anna</v>
      </c>
      <c r="BC104" s="66">
        <v>25</v>
      </c>
      <c r="BD104" s="67" t="str">
        <f>TABELA!$B35</f>
        <v>Marcelo Sant'anna</v>
      </c>
      <c r="BE104" s="66">
        <v>26</v>
      </c>
      <c r="BF104" s="67" t="str">
        <f>TABELA!$B35</f>
        <v>Marcelo Sant'anna</v>
      </c>
      <c r="BG104" s="66">
        <v>27</v>
      </c>
      <c r="BH104" s="67" t="str">
        <f>TABELA!$B35</f>
        <v>Marcelo Sant'anna</v>
      </c>
      <c r="BI104" s="66">
        <v>28</v>
      </c>
      <c r="BJ104" s="67" t="str">
        <f>TABELA!$B35</f>
        <v>Marcelo Sant'anna</v>
      </c>
      <c r="BK104" s="66">
        <v>29</v>
      </c>
      <c r="BL104" s="67" t="str">
        <f>TABELA!$B35</f>
        <v>Marcelo Sant'anna</v>
      </c>
      <c r="BM104" s="66">
        <v>30</v>
      </c>
      <c r="BN104" s="67" t="str">
        <f>TABELA!$B35</f>
        <v>Marcelo Sant'anna</v>
      </c>
      <c r="BO104" s="66">
        <v>31</v>
      </c>
      <c r="BP104" s="67" t="str">
        <f>TABELA!$B35</f>
        <v>Marcelo Sant'anna</v>
      </c>
      <c r="BQ104" s="66">
        <v>32</v>
      </c>
      <c r="BR104" s="67" t="str">
        <f>TABELA!$B35</f>
        <v>Marcelo Sant'anna</v>
      </c>
      <c r="BS104" s="66">
        <v>33</v>
      </c>
      <c r="BT104" s="67" t="str">
        <f>TABELA!$B35</f>
        <v>Marcelo Sant'anna</v>
      </c>
      <c r="BU104" s="66">
        <v>34</v>
      </c>
      <c r="BV104" s="67" t="str">
        <f>TABELA!$B35</f>
        <v>Marcelo Sant'anna</v>
      </c>
      <c r="BW104" s="66">
        <v>35</v>
      </c>
      <c r="BX104" s="67" t="str">
        <f>TABELA!$B35</f>
        <v>Marcelo Sant'anna</v>
      </c>
      <c r="BY104" s="66">
        <v>36</v>
      </c>
      <c r="BZ104" s="67" t="str">
        <f>TABELA!$B35</f>
        <v>Marcelo Sant'anna</v>
      </c>
      <c r="CA104" s="66">
        <v>37</v>
      </c>
      <c r="CB104" s="67" t="str">
        <f>TABELA!$B35</f>
        <v>Marcelo Sant'anna</v>
      </c>
      <c r="CC104" s="66">
        <v>38</v>
      </c>
      <c r="CD104" s="67" t="str">
        <f>TABELA!$B35</f>
        <v>Marcelo Sant'anna</v>
      </c>
      <c r="CE104" s="66">
        <v>39</v>
      </c>
      <c r="CF104" s="67" t="str">
        <f>TABELA!$B35</f>
        <v>Marcelo Sant'anna</v>
      </c>
      <c r="CG104" s="66">
        <v>40</v>
      </c>
      <c r="CH104" s="67" t="str">
        <f>TABELA!$B35</f>
        <v>Marcelo Sant'anna</v>
      </c>
      <c r="CI104" s="66">
        <v>41</v>
      </c>
    </row>
    <row r="105" spans="5:87" ht="30" x14ac:dyDescent="0.25">
      <c r="E105" s="69" t="s">
        <v>1</v>
      </c>
      <c r="F105" s="69" t="s">
        <v>1</v>
      </c>
      <c r="G105" s="68" t="s">
        <v>206</v>
      </c>
      <c r="H105" s="69" t="s">
        <v>1</v>
      </c>
      <c r="I105" s="68" t="s">
        <v>206</v>
      </c>
      <c r="J105" s="69" t="s">
        <v>1</v>
      </c>
      <c r="K105" s="68" t="s">
        <v>206</v>
      </c>
      <c r="L105" s="69" t="s">
        <v>1</v>
      </c>
      <c r="M105" s="68" t="s">
        <v>206</v>
      </c>
      <c r="N105" s="69" t="s">
        <v>1</v>
      </c>
      <c r="O105" s="68" t="s">
        <v>206</v>
      </c>
      <c r="P105" s="69" t="s">
        <v>1</v>
      </c>
      <c r="Q105" s="68" t="s">
        <v>206</v>
      </c>
      <c r="R105" s="69" t="s">
        <v>1</v>
      </c>
      <c r="S105" s="68" t="s">
        <v>206</v>
      </c>
      <c r="T105" s="69" t="s">
        <v>1</v>
      </c>
      <c r="U105" s="68" t="s">
        <v>206</v>
      </c>
      <c r="V105" s="69" t="s">
        <v>1</v>
      </c>
      <c r="W105" s="68" t="s">
        <v>206</v>
      </c>
      <c r="X105" s="69" t="s">
        <v>1</v>
      </c>
      <c r="Y105" s="68" t="s">
        <v>206</v>
      </c>
      <c r="Z105" s="69" t="s">
        <v>1</v>
      </c>
      <c r="AA105" s="68" t="s">
        <v>206</v>
      </c>
      <c r="AB105" s="69" t="s">
        <v>1</v>
      </c>
      <c r="AC105" s="68" t="s">
        <v>206</v>
      </c>
      <c r="AD105" s="69" t="s">
        <v>1</v>
      </c>
      <c r="AE105" s="68" t="s">
        <v>206</v>
      </c>
      <c r="AF105" s="69" t="s">
        <v>1</v>
      </c>
      <c r="AG105" s="68" t="s">
        <v>206</v>
      </c>
      <c r="AH105" s="69" t="s">
        <v>1</v>
      </c>
      <c r="AI105" s="68" t="s">
        <v>206</v>
      </c>
      <c r="AJ105" s="69" t="s">
        <v>1</v>
      </c>
      <c r="AK105" s="68" t="s">
        <v>206</v>
      </c>
      <c r="AL105" s="69" t="s">
        <v>1</v>
      </c>
      <c r="AM105" s="68" t="s">
        <v>206</v>
      </c>
      <c r="AN105" s="69" t="s">
        <v>1</v>
      </c>
      <c r="AO105" s="68" t="s">
        <v>206</v>
      </c>
      <c r="AP105" s="69" t="s">
        <v>1</v>
      </c>
      <c r="AQ105" s="68" t="s">
        <v>206</v>
      </c>
      <c r="AR105" s="69" t="s">
        <v>1</v>
      </c>
      <c r="AS105" s="68" t="s">
        <v>206</v>
      </c>
      <c r="AT105" s="69" t="s">
        <v>1</v>
      </c>
      <c r="AU105" s="68" t="s">
        <v>206</v>
      </c>
      <c r="AV105" s="69" t="s">
        <v>1</v>
      </c>
      <c r="AW105" s="68" t="s">
        <v>206</v>
      </c>
      <c r="AX105" s="69" t="s">
        <v>1</v>
      </c>
      <c r="AY105" s="68" t="s">
        <v>206</v>
      </c>
      <c r="AZ105" s="69" t="s">
        <v>1</v>
      </c>
      <c r="BA105" s="68" t="s">
        <v>206</v>
      </c>
      <c r="BB105" s="69" t="s">
        <v>1</v>
      </c>
      <c r="BC105" s="68" t="s">
        <v>206</v>
      </c>
      <c r="BD105" s="69" t="s">
        <v>1</v>
      </c>
      <c r="BE105" s="68" t="s">
        <v>206</v>
      </c>
      <c r="BF105" s="69" t="s">
        <v>1</v>
      </c>
      <c r="BG105" s="68" t="s">
        <v>206</v>
      </c>
      <c r="BH105" s="69" t="s">
        <v>1</v>
      </c>
      <c r="BI105" s="68" t="s">
        <v>206</v>
      </c>
      <c r="BJ105" s="69" t="s">
        <v>1</v>
      </c>
      <c r="BK105" s="68" t="s">
        <v>206</v>
      </c>
      <c r="BL105" s="69" t="s">
        <v>1</v>
      </c>
      <c r="BM105" s="68" t="s">
        <v>206</v>
      </c>
      <c r="BN105" s="69" t="s">
        <v>1</v>
      </c>
      <c r="BO105" s="68" t="s">
        <v>206</v>
      </c>
      <c r="BP105" s="69" t="s">
        <v>1</v>
      </c>
      <c r="BQ105" s="68" t="s">
        <v>206</v>
      </c>
      <c r="BR105" s="69" t="s">
        <v>1</v>
      </c>
      <c r="BS105" s="68" t="s">
        <v>206</v>
      </c>
      <c r="BT105" s="69" t="s">
        <v>1</v>
      </c>
      <c r="BU105" s="68" t="s">
        <v>206</v>
      </c>
      <c r="BV105" s="69" t="s">
        <v>1</v>
      </c>
      <c r="BW105" s="68" t="s">
        <v>206</v>
      </c>
      <c r="BX105" s="69" t="s">
        <v>1</v>
      </c>
      <c r="BY105" s="68" t="s">
        <v>206</v>
      </c>
      <c r="BZ105" s="69" t="s">
        <v>1</v>
      </c>
      <c r="CA105" s="68" t="s">
        <v>206</v>
      </c>
      <c r="CB105" s="69" t="s">
        <v>1</v>
      </c>
      <c r="CC105" s="68" t="s">
        <v>206</v>
      </c>
      <c r="CD105" s="69" t="s">
        <v>1</v>
      </c>
      <c r="CE105" s="68" t="s">
        <v>206</v>
      </c>
      <c r="CF105" s="69" t="s">
        <v>1</v>
      </c>
      <c r="CG105" s="68" t="s">
        <v>206</v>
      </c>
      <c r="CH105" s="69" t="s">
        <v>1</v>
      </c>
      <c r="CI105" s="68" t="s">
        <v>206</v>
      </c>
    </row>
    <row r="106" spans="5:87" x14ac:dyDescent="0.25">
      <c r="E106" s="67" t="str">
        <f>TABELA!$B36</f>
        <v>Marcelo Santiago</v>
      </c>
      <c r="F106" s="67" t="str">
        <f>TABELA!$B36</f>
        <v>Marcelo Santiago</v>
      </c>
      <c r="G106" s="66">
        <v>1</v>
      </c>
      <c r="H106" s="67" t="str">
        <f>TABELA!$B36</f>
        <v>Marcelo Santiago</v>
      </c>
      <c r="I106" s="66">
        <v>2</v>
      </c>
      <c r="J106" s="67" t="str">
        <f>TABELA!$B36</f>
        <v>Marcelo Santiago</v>
      </c>
      <c r="K106" s="66">
        <v>3</v>
      </c>
      <c r="L106" s="67" t="str">
        <f>TABELA!$B36</f>
        <v>Marcelo Santiago</v>
      </c>
      <c r="M106" s="66">
        <v>4</v>
      </c>
      <c r="N106" s="67" t="str">
        <f>TABELA!$B36</f>
        <v>Marcelo Santiago</v>
      </c>
      <c r="O106" s="66">
        <v>5</v>
      </c>
      <c r="P106" s="67" t="str">
        <f>TABELA!$B36</f>
        <v>Marcelo Santiago</v>
      </c>
      <c r="Q106" s="66">
        <v>6</v>
      </c>
      <c r="R106" s="67" t="str">
        <f>TABELA!$B36</f>
        <v>Marcelo Santiago</v>
      </c>
      <c r="S106" s="66">
        <v>7</v>
      </c>
      <c r="T106" s="67" t="str">
        <f>TABELA!$B36</f>
        <v>Marcelo Santiago</v>
      </c>
      <c r="U106" s="66">
        <v>8</v>
      </c>
      <c r="V106" s="67" t="str">
        <f>TABELA!$B36</f>
        <v>Marcelo Santiago</v>
      </c>
      <c r="W106" s="66">
        <v>9</v>
      </c>
      <c r="X106" s="67" t="str">
        <f>TABELA!$B36</f>
        <v>Marcelo Santiago</v>
      </c>
      <c r="Y106" s="66">
        <v>10</v>
      </c>
      <c r="Z106" s="67" t="str">
        <f>TABELA!$B36</f>
        <v>Marcelo Santiago</v>
      </c>
      <c r="AA106" s="66">
        <v>11</v>
      </c>
      <c r="AB106" s="67" t="str">
        <f>TABELA!$B36</f>
        <v>Marcelo Santiago</v>
      </c>
      <c r="AC106" s="66">
        <v>12</v>
      </c>
      <c r="AD106" s="67" t="str">
        <f>TABELA!$B36</f>
        <v>Marcelo Santiago</v>
      </c>
      <c r="AE106" s="66">
        <v>13</v>
      </c>
      <c r="AF106" s="67" t="str">
        <f>TABELA!$B36</f>
        <v>Marcelo Santiago</v>
      </c>
      <c r="AG106" s="66">
        <v>14</v>
      </c>
      <c r="AH106" s="67" t="str">
        <f>TABELA!$B36</f>
        <v>Marcelo Santiago</v>
      </c>
      <c r="AI106" s="66">
        <v>15</v>
      </c>
      <c r="AJ106" s="67" t="str">
        <f>TABELA!$B36</f>
        <v>Marcelo Santiago</v>
      </c>
      <c r="AK106" s="66">
        <v>16</v>
      </c>
      <c r="AL106" s="67" t="str">
        <f>TABELA!$B36</f>
        <v>Marcelo Santiago</v>
      </c>
      <c r="AM106" s="66">
        <v>17</v>
      </c>
      <c r="AN106" s="67" t="str">
        <f>TABELA!$B36</f>
        <v>Marcelo Santiago</v>
      </c>
      <c r="AO106" s="66">
        <v>18</v>
      </c>
      <c r="AP106" s="67" t="str">
        <f>TABELA!$B36</f>
        <v>Marcelo Santiago</v>
      </c>
      <c r="AQ106" s="66">
        <v>19</v>
      </c>
      <c r="AR106" s="67" t="str">
        <f>TABELA!$B36</f>
        <v>Marcelo Santiago</v>
      </c>
      <c r="AS106" s="66">
        <v>20</v>
      </c>
      <c r="AT106" s="67" t="str">
        <f>TABELA!$B36</f>
        <v>Marcelo Santiago</v>
      </c>
      <c r="AU106" s="66">
        <v>21</v>
      </c>
      <c r="AV106" s="67" t="str">
        <f>TABELA!$B36</f>
        <v>Marcelo Santiago</v>
      </c>
      <c r="AW106" s="66">
        <v>22</v>
      </c>
      <c r="AX106" s="67" t="str">
        <f>TABELA!$B36</f>
        <v>Marcelo Santiago</v>
      </c>
      <c r="AY106" s="66">
        <v>23</v>
      </c>
      <c r="AZ106" s="67" t="str">
        <f>TABELA!$B36</f>
        <v>Marcelo Santiago</v>
      </c>
      <c r="BA106" s="66">
        <v>24</v>
      </c>
      <c r="BB106" s="67" t="str">
        <f>TABELA!$B36</f>
        <v>Marcelo Santiago</v>
      </c>
      <c r="BC106" s="66">
        <v>25</v>
      </c>
      <c r="BD106" s="67" t="str">
        <f>TABELA!$B36</f>
        <v>Marcelo Santiago</v>
      </c>
      <c r="BE106" s="66">
        <v>26</v>
      </c>
      <c r="BF106" s="67" t="str">
        <f>TABELA!$B36</f>
        <v>Marcelo Santiago</v>
      </c>
      <c r="BG106" s="66">
        <v>27</v>
      </c>
      <c r="BH106" s="67" t="str">
        <f>TABELA!$B36</f>
        <v>Marcelo Santiago</v>
      </c>
      <c r="BI106" s="66">
        <v>28</v>
      </c>
      <c r="BJ106" s="67" t="str">
        <f>TABELA!$B36</f>
        <v>Marcelo Santiago</v>
      </c>
      <c r="BK106" s="66">
        <v>29</v>
      </c>
      <c r="BL106" s="67" t="str">
        <f>TABELA!$B36</f>
        <v>Marcelo Santiago</v>
      </c>
      <c r="BM106" s="66">
        <v>30</v>
      </c>
      <c r="BN106" s="67" t="str">
        <f>TABELA!$B36</f>
        <v>Marcelo Santiago</v>
      </c>
      <c r="BO106" s="66">
        <v>31</v>
      </c>
      <c r="BP106" s="67" t="str">
        <f>TABELA!$B36</f>
        <v>Marcelo Santiago</v>
      </c>
      <c r="BQ106" s="66">
        <v>32</v>
      </c>
      <c r="BR106" s="67" t="str">
        <f>TABELA!$B36</f>
        <v>Marcelo Santiago</v>
      </c>
      <c r="BS106" s="66">
        <v>33</v>
      </c>
      <c r="BT106" s="67" t="str">
        <f>TABELA!$B36</f>
        <v>Marcelo Santiago</v>
      </c>
      <c r="BU106" s="66">
        <v>34</v>
      </c>
      <c r="BV106" s="67" t="str">
        <f>TABELA!$B36</f>
        <v>Marcelo Santiago</v>
      </c>
      <c r="BW106" s="66">
        <v>35</v>
      </c>
      <c r="BX106" s="67" t="str">
        <f>TABELA!$B36</f>
        <v>Marcelo Santiago</v>
      </c>
      <c r="BY106" s="66">
        <v>36</v>
      </c>
      <c r="BZ106" s="67" t="str">
        <f>TABELA!$B36</f>
        <v>Marcelo Santiago</v>
      </c>
      <c r="CA106" s="66">
        <v>37</v>
      </c>
      <c r="CB106" s="67" t="str">
        <f>TABELA!$B36</f>
        <v>Marcelo Santiago</v>
      </c>
      <c r="CC106" s="66">
        <v>38</v>
      </c>
      <c r="CD106" s="67" t="str">
        <f>TABELA!$B36</f>
        <v>Marcelo Santiago</v>
      </c>
      <c r="CE106" s="66">
        <v>39</v>
      </c>
      <c r="CF106" s="67" t="str">
        <f>TABELA!$B36</f>
        <v>Marcelo Santiago</v>
      </c>
      <c r="CG106" s="66">
        <v>40</v>
      </c>
      <c r="CH106" s="67" t="str">
        <f>TABELA!$B36</f>
        <v>Marcelo Santiago</v>
      </c>
      <c r="CI106" s="66">
        <v>41</v>
      </c>
    </row>
    <row r="107" spans="5:87" ht="30" x14ac:dyDescent="0.25">
      <c r="E107" s="69" t="s">
        <v>1</v>
      </c>
      <c r="F107" s="69" t="s">
        <v>1</v>
      </c>
      <c r="G107" s="68" t="s">
        <v>206</v>
      </c>
      <c r="H107" s="69" t="s">
        <v>1</v>
      </c>
      <c r="I107" s="68" t="s">
        <v>206</v>
      </c>
      <c r="J107" s="69" t="s">
        <v>1</v>
      </c>
      <c r="K107" s="68" t="s">
        <v>206</v>
      </c>
      <c r="L107" s="69" t="s">
        <v>1</v>
      </c>
      <c r="M107" s="68" t="s">
        <v>206</v>
      </c>
      <c r="N107" s="69" t="s">
        <v>1</v>
      </c>
      <c r="O107" s="68" t="s">
        <v>206</v>
      </c>
      <c r="P107" s="69" t="s">
        <v>1</v>
      </c>
      <c r="Q107" s="68" t="s">
        <v>206</v>
      </c>
      <c r="R107" s="69" t="s">
        <v>1</v>
      </c>
      <c r="S107" s="68" t="s">
        <v>206</v>
      </c>
      <c r="T107" s="69" t="s">
        <v>1</v>
      </c>
      <c r="U107" s="68" t="s">
        <v>206</v>
      </c>
      <c r="V107" s="69" t="s">
        <v>1</v>
      </c>
      <c r="W107" s="68" t="s">
        <v>206</v>
      </c>
      <c r="X107" s="69" t="s">
        <v>1</v>
      </c>
      <c r="Y107" s="68" t="s">
        <v>206</v>
      </c>
      <c r="Z107" s="69" t="s">
        <v>1</v>
      </c>
      <c r="AA107" s="68" t="s">
        <v>206</v>
      </c>
      <c r="AB107" s="69" t="s">
        <v>1</v>
      </c>
      <c r="AC107" s="68" t="s">
        <v>206</v>
      </c>
      <c r="AD107" s="69" t="s">
        <v>1</v>
      </c>
      <c r="AE107" s="68" t="s">
        <v>206</v>
      </c>
      <c r="AF107" s="69" t="s">
        <v>1</v>
      </c>
      <c r="AG107" s="68" t="s">
        <v>206</v>
      </c>
      <c r="AH107" s="69" t="s">
        <v>1</v>
      </c>
      <c r="AI107" s="68" t="s">
        <v>206</v>
      </c>
      <c r="AJ107" s="69" t="s">
        <v>1</v>
      </c>
      <c r="AK107" s="68" t="s">
        <v>206</v>
      </c>
      <c r="AL107" s="69" t="s">
        <v>1</v>
      </c>
      <c r="AM107" s="68" t="s">
        <v>206</v>
      </c>
      <c r="AN107" s="69" t="s">
        <v>1</v>
      </c>
      <c r="AO107" s="68" t="s">
        <v>206</v>
      </c>
      <c r="AP107" s="69" t="s">
        <v>1</v>
      </c>
      <c r="AQ107" s="68" t="s">
        <v>206</v>
      </c>
      <c r="AR107" s="69" t="s">
        <v>1</v>
      </c>
      <c r="AS107" s="68" t="s">
        <v>206</v>
      </c>
      <c r="AT107" s="69" t="s">
        <v>1</v>
      </c>
      <c r="AU107" s="68" t="s">
        <v>206</v>
      </c>
      <c r="AV107" s="69" t="s">
        <v>1</v>
      </c>
      <c r="AW107" s="68" t="s">
        <v>206</v>
      </c>
      <c r="AX107" s="69" t="s">
        <v>1</v>
      </c>
      <c r="AY107" s="68" t="s">
        <v>206</v>
      </c>
      <c r="AZ107" s="69" t="s">
        <v>1</v>
      </c>
      <c r="BA107" s="68" t="s">
        <v>206</v>
      </c>
      <c r="BB107" s="69" t="s">
        <v>1</v>
      </c>
      <c r="BC107" s="68" t="s">
        <v>206</v>
      </c>
      <c r="BD107" s="69" t="s">
        <v>1</v>
      </c>
      <c r="BE107" s="68" t="s">
        <v>206</v>
      </c>
      <c r="BF107" s="69" t="s">
        <v>1</v>
      </c>
      <c r="BG107" s="68" t="s">
        <v>206</v>
      </c>
      <c r="BH107" s="69" t="s">
        <v>1</v>
      </c>
      <c r="BI107" s="68" t="s">
        <v>206</v>
      </c>
      <c r="BJ107" s="69" t="s">
        <v>1</v>
      </c>
      <c r="BK107" s="68" t="s">
        <v>206</v>
      </c>
      <c r="BL107" s="69" t="s">
        <v>1</v>
      </c>
      <c r="BM107" s="68" t="s">
        <v>206</v>
      </c>
      <c r="BN107" s="69" t="s">
        <v>1</v>
      </c>
      <c r="BO107" s="68" t="s">
        <v>206</v>
      </c>
      <c r="BP107" s="69" t="s">
        <v>1</v>
      </c>
      <c r="BQ107" s="68" t="s">
        <v>206</v>
      </c>
      <c r="BR107" s="69" t="s">
        <v>1</v>
      </c>
      <c r="BS107" s="68" t="s">
        <v>206</v>
      </c>
      <c r="BT107" s="69" t="s">
        <v>1</v>
      </c>
      <c r="BU107" s="68" t="s">
        <v>206</v>
      </c>
      <c r="BV107" s="69" t="s">
        <v>1</v>
      </c>
      <c r="BW107" s="68" t="s">
        <v>206</v>
      </c>
      <c r="BX107" s="69" t="s">
        <v>1</v>
      </c>
      <c r="BY107" s="68" t="s">
        <v>206</v>
      </c>
      <c r="BZ107" s="69" t="s">
        <v>1</v>
      </c>
      <c r="CA107" s="68" t="s">
        <v>206</v>
      </c>
      <c r="CB107" s="69" t="s">
        <v>1</v>
      </c>
      <c r="CC107" s="68" t="s">
        <v>206</v>
      </c>
      <c r="CD107" s="69" t="s">
        <v>1</v>
      </c>
      <c r="CE107" s="68" t="s">
        <v>206</v>
      </c>
      <c r="CF107" s="69" t="s">
        <v>1</v>
      </c>
      <c r="CG107" s="68" t="s">
        <v>206</v>
      </c>
      <c r="CH107" s="69" t="s">
        <v>1</v>
      </c>
      <c r="CI107" s="68" t="s">
        <v>206</v>
      </c>
    </row>
    <row r="108" spans="5:87" x14ac:dyDescent="0.25">
      <c r="E108" s="67" t="str">
        <f>TABELA!$B37</f>
        <v>Marcelo Surerus</v>
      </c>
      <c r="F108" s="67" t="str">
        <f>TABELA!$B37</f>
        <v>Marcelo Surerus</v>
      </c>
      <c r="G108" s="66">
        <v>1</v>
      </c>
      <c r="H108" s="67" t="str">
        <f>TABELA!$B37</f>
        <v>Marcelo Surerus</v>
      </c>
      <c r="I108" s="66">
        <v>2</v>
      </c>
      <c r="J108" s="67" t="str">
        <f>TABELA!$B37</f>
        <v>Marcelo Surerus</v>
      </c>
      <c r="K108" s="66">
        <v>3</v>
      </c>
      <c r="L108" s="67" t="str">
        <f>TABELA!$B37</f>
        <v>Marcelo Surerus</v>
      </c>
      <c r="M108" s="66">
        <v>4</v>
      </c>
      <c r="N108" s="67" t="str">
        <f>TABELA!$B37</f>
        <v>Marcelo Surerus</v>
      </c>
      <c r="O108" s="66">
        <v>5</v>
      </c>
      <c r="P108" s="67" t="str">
        <f>TABELA!$B37</f>
        <v>Marcelo Surerus</v>
      </c>
      <c r="Q108" s="66">
        <v>6</v>
      </c>
      <c r="R108" s="67" t="str">
        <f>TABELA!$B37</f>
        <v>Marcelo Surerus</v>
      </c>
      <c r="S108" s="66">
        <v>7</v>
      </c>
      <c r="T108" s="67" t="str">
        <f>TABELA!$B37</f>
        <v>Marcelo Surerus</v>
      </c>
      <c r="U108" s="66">
        <v>8</v>
      </c>
      <c r="V108" s="67" t="str">
        <f>TABELA!$B37</f>
        <v>Marcelo Surerus</v>
      </c>
      <c r="W108" s="66">
        <v>9</v>
      </c>
      <c r="X108" s="67" t="str">
        <f>TABELA!$B37</f>
        <v>Marcelo Surerus</v>
      </c>
      <c r="Y108" s="66">
        <v>10</v>
      </c>
      <c r="Z108" s="67" t="str">
        <f>TABELA!$B37</f>
        <v>Marcelo Surerus</v>
      </c>
      <c r="AA108" s="66">
        <v>11</v>
      </c>
      <c r="AB108" s="67" t="str">
        <f>TABELA!$B37</f>
        <v>Marcelo Surerus</v>
      </c>
      <c r="AC108" s="66">
        <v>12</v>
      </c>
      <c r="AD108" s="67" t="str">
        <f>TABELA!$B37</f>
        <v>Marcelo Surerus</v>
      </c>
      <c r="AE108" s="66">
        <v>13</v>
      </c>
      <c r="AF108" s="67" t="str">
        <f>TABELA!$B37</f>
        <v>Marcelo Surerus</v>
      </c>
      <c r="AG108" s="66">
        <v>14</v>
      </c>
      <c r="AH108" s="67" t="str">
        <f>TABELA!$B37</f>
        <v>Marcelo Surerus</v>
      </c>
      <c r="AI108" s="66">
        <v>15</v>
      </c>
      <c r="AJ108" s="67" t="str">
        <f>TABELA!$B37</f>
        <v>Marcelo Surerus</v>
      </c>
      <c r="AK108" s="66">
        <v>16</v>
      </c>
      <c r="AL108" s="67" t="str">
        <f>TABELA!$B37</f>
        <v>Marcelo Surerus</v>
      </c>
      <c r="AM108" s="66">
        <v>17</v>
      </c>
      <c r="AN108" s="67" t="str">
        <f>TABELA!$B37</f>
        <v>Marcelo Surerus</v>
      </c>
      <c r="AO108" s="66">
        <v>18</v>
      </c>
      <c r="AP108" s="67" t="str">
        <f>TABELA!$B37</f>
        <v>Marcelo Surerus</v>
      </c>
      <c r="AQ108" s="66">
        <v>19</v>
      </c>
      <c r="AR108" s="67" t="str">
        <f>TABELA!$B37</f>
        <v>Marcelo Surerus</v>
      </c>
      <c r="AS108" s="66">
        <v>20</v>
      </c>
      <c r="AT108" s="67" t="str">
        <f>TABELA!$B37</f>
        <v>Marcelo Surerus</v>
      </c>
      <c r="AU108" s="66">
        <v>21</v>
      </c>
      <c r="AV108" s="67" t="str">
        <f>TABELA!$B37</f>
        <v>Marcelo Surerus</v>
      </c>
      <c r="AW108" s="66">
        <v>22</v>
      </c>
      <c r="AX108" s="67" t="str">
        <f>TABELA!$B37</f>
        <v>Marcelo Surerus</v>
      </c>
      <c r="AY108" s="66">
        <v>23</v>
      </c>
      <c r="AZ108" s="67" t="str">
        <f>TABELA!$B37</f>
        <v>Marcelo Surerus</v>
      </c>
      <c r="BA108" s="66">
        <v>24</v>
      </c>
      <c r="BB108" s="67" t="str">
        <f>TABELA!$B37</f>
        <v>Marcelo Surerus</v>
      </c>
      <c r="BC108" s="66">
        <v>25</v>
      </c>
      <c r="BD108" s="67" t="str">
        <f>TABELA!$B37</f>
        <v>Marcelo Surerus</v>
      </c>
      <c r="BE108" s="66">
        <v>26</v>
      </c>
      <c r="BF108" s="67" t="str">
        <f>TABELA!$B37</f>
        <v>Marcelo Surerus</v>
      </c>
      <c r="BG108" s="66">
        <v>27</v>
      </c>
      <c r="BH108" s="67" t="str">
        <f>TABELA!$B37</f>
        <v>Marcelo Surerus</v>
      </c>
      <c r="BI108" s="66">
        <v>28</v>
      </c>
      <c r="BJ108" s="67" t="str">
        <f>TABELA!$B37</f>
        <v>Marcelo Surerus</v>
      </c>
      <c r="BK108" s="66">
        <v>29</v>
      </c>
      <c r="BL108" s="67" t="str">
        <f>TABELA!$B37</f>
        <v>Marcelo Surerus</v>
      </c>
      <c r="BM108" s="66">
        <v>30</v>
      </c>
      <c r="BN108" s="67" t="str">
        <f>TABELA!$B37</f>
        <v>Marcelo Surerus</v>
      </c>
      <c r="BO108" s="66">
        <v>31</v>
      </c>
      <c r="BP108" s="67" t="str">
        <f>TABELA!$B37</f>
        <v>Marcelo Surerus</v>
      </c>
      <c r="BQ108" s="66">
        <v>32</v>
      </c>
      <c r="BR108" s="67" t="str">
        <f>TABELA!$B37</f>
        <v>Marcelo Surerus</v>
      </c>
      <c r="BS108" s="66">
        <v>33</v>
      </c>
      <c r="BT108" s="67" t="str">
        <f>TABELA!$B37</f>
        <v>Marcelo Surerus</v>
      </c>
      <c r="BU108" s="66">
        <v>34</v>
      </c>
      <c r="BV108" s="67" t="str">
        <f>TABELA!$B37</f>
        <v>Marcelo Surerus</v>
      </c>
      <c r="BW108" s="66">
        <v>35</v>
      </c>
      <c r="BX108" s="67" t="str">
        <f>TABELA!$B37</f>
        <v>Marcelo Surerus</v>
      </c>
      <c r="BY108" s="66">
        <v>36</v>
      </c>
      <c r="BZ108" s="67" t="str">
        <f>TABELA!$B37</f>
        <v>Marcelo Surerus</v>
      </c>
      <c r="CA108" s="66">
        <v>37</v>
      </c>
      <c r="CB108" s="67" t="str">
        <f>TABELA!$B37</f>
        <v>Marcelo Surerus</v>
      </c>
      <c r="CC108" s="66">
        <v>38</v>
      </c>
      <c r="CD108" s="67" t="str">
        <f>TABELA!$B37</f>
        <v>Marcelo Surerus</v>
      </c>
      <c r="CE108" s="66">
        <v>39</v>
      </c>
      <c r="CF108" s="67" t="str">
        <f>TABELA!$B37</f>
        <v>Marcelo Surerus</v>
      </c>
      <c r="CG108" s="66">
        <v>40</v>
      </c>
      <c r="CH108" s="67" t="str">
        <f>TABELA!$B37</f>
        <v>Marcelo Surerus</v>
      </c>
      <c r="CI108" s="66">
        <v>41</v>
      </c>
    </row>
    <row r="109" spans="5:87" ht="30" x14ac:dyDescent="0.25">
      <c r="E109" s="69" t="s">
        <v>1</v>
      </c>
      <c r="F109" s="69" t="s">
        <v>1</v>
      </c>
      <c r="G109" s="68" t="s">
        <v>206</v>
      </c>
      <c r="H109" s="69" t="s">
        <v>1</v>
      </c>
      <c r="I109" s="68" t="s">
        <v>206</v>
      </c>
      <c r="J109" s="69" t="s">
        <v>1</v>
      </c>
      <c r="K109" s="68" t="s">
        <v>206</v>
      </c>
      <c r="L109" s="69" t="s">
        <v>1</v>
      </c>
      <c r="M109" s="68" t="s">
        <v>206</v>
      </c>
      <c r="N109" s="69" t="s">
        <v>1</v>
      </c>
      <c r="O109" s="68" t="s">
        <v>206</v>
      </c>
      <c r="P109" s="69" t="s">
        <v>1</v>
      </c>
      <c r="Q109" s="68" t="s">
        <v>206</v>
      </c>
      <c r="R109" s="69" t="s">
        <v>1</v>
      </c>
      <c r="S109" s="68" t="s">
        <v>206</v>
      </c>
      <c r="T109" s="69" t="s">
        <v>1</v>
      </c>
      <c r="U109" s="68" t="s">
        <v>206</v>
      </c>
      <c r="V109" s="69" t="s">
        <v>1</v>
      </c>
      <c r="W109" s="68" t="s">
        <v>206</v>
      </c>
      <c r="X109" s="69" t="s">
        <v>1</v>
      </c>
      <c r="Y109" s="68" t="s">
        <v>206</v>
      </c>
      <c r="Z109" s="69" t="s">
        <v>1</v>
      </c>
      <c r="AA109" s="68" t="s">
        <v>206</v>
      </c>
      <c r="AB109" s="69" t="s">
        <v>1</v>
      </c>
      <c r="AC109" s="68" t="s">
        <v>206</v>
      </c>
      <c r="AD109" s="69" t="s">
        <v>1</v>
      </c>
      <c r="AE109" s="68" t="s">
        <v>206</v>
      </c>
      <c r="AF109" s="69" t="s">
        <v>1</v>
      </c>
      <c r="AG109" s="68" t="s">
        <v>206</v>
      </c>
      <c r="AH109" s="69" t="s">
        <v>1</v>
      </c>
      <c r="AI109" s="68" t="s">
        <v>206</v>
      </c>
      <c r="AJ109" s="69" t="s">
        <v>1</v>
      </c>
      <c r="AK109" s="68" t="s">
        <v>206</v>
      </c>
      <c r="AL109" s="69" t="s">
        <v>1</v>
      </c>
      <c r="AM109" s="68" t="s">
        <v>206</v>
      </c>
      <c r="AN109" s="69" t="s">
        <v>1</v>
      </c>
      <c r="AO109" s="68" t="s">
        <v>206</v>
      </c>
      <c r="AP109" s="69" t="s">
        <v>1</v>
      </c>
      <c r="AQ109" s="68" t="s">
        <v>206</v>
      </c>
      <c r="AR109" s="69" t="s">
        <v>1</v>
      </c>
      <c r="AS109" s="68" t="s">
        <v>206</v>
      </c>
      <c r="AT109" s="69" t="s">
        <v>1</v>
      </c>
      <c r="AU109" s="68" t="s">
        <v>206</v>
      </c>
      <c r="AV109" s="69" t="s">
        <v>1</v>
      </c>
      <c r="AW109" s="68" t="s">
        <v>206</v>
      </c>
      <c r="AX109" s="69" t="s">
        <v>1</v>
      </c>
      <c r="AY109" s="68" t="s">
        <v>206</v>
      </c>
      <c r="AZ109" s="69" t="s">
        <v>1</v>
      </c>
      <c r="BA109" s="68" t="s">
        <v>206</v>
      </c>
      <c r="BB109" s="69" t="s">
        <v>1</v>
      </c>
      <c r="BC109" s="68" t="s">
        <v>206</v>
      </c>
      <c r="BD109" s="69" t="s">
        <v>1</v>
      </c>
      <c r="BE109" s="68" t="s">
        <v>206</v>
      </c>
      <c r="BF109" s="69" t="s">
        <v>1</v>
      </c>
      <c r="BG109" s="68" t="s">
        <v>206</v>
      </c>
      <c r="BH109" s="69" t="s">
        <v>1</v>
      </c>
      <c r="BI109" s="68" t="s">
        <v>206</v>
      </c>
      <c r="BJ109" s="69" t="s">
        <v>1</v>
      </c>
      <c r="BK109" s="68" t="s">
        <v>206</v>
      </c>
      <c r="BL109" s="69" t="s">
        <v>1</v>
      </c>
      <c r="BM109" s="68" t="s">
        <v>206</v>
      </c>
      <c r="BN109" s="69" t="s">
        <v>1</v>
      </c>
      <c r="BO109" s="68" t="s">
        <v>206</v>
      </c>
      <c r="BP109" s="69" t="s">
        <v>1</v>
      </c>
      <c r="BQ109" s="68" t="s">
        <v>206</v>
      </c>
      <c r="BR109" s="69" t="s">
        <v>1</v>
      </c>
      <c r="BS109" s="68" t="s">
        <v>206</v>
      </c>
      <c r="BT109" s="69" t="s">
        <v>1</v>
      </c>
      <c r="BU109" s="68" t="s">
        <v>206</v>
      </c>
      <c r="BV109" s="69" t="s">
        <v>1</v>
      </c>
      <c r="BW109" s="68" t="s">
        <v>206</v>
      </c>
      <c r="BX109" s="69" t="s">
        <v>1</v>
      </c>
      <c r="BY109" s="68" t="s">
        <v>206</v>
      </c>
      <c r="BZ109" s="69" t="s">
        <v>1</v>
      </c>
      <c r="CA109" s="68" t="s">
        <v>206</v>
      </c>
      <c r="CB109" s="69" t="s">
        <v>1</v>
      </c>
      <c r="CC109" s="68" t="s">
        <v>206</v>
      </c>
      <c r="CD109" s="69" t="s">
        <v>1</v>
      </c>
      <c r="CE109" s="68" t="s">
        <v>206</v>
      </c>
      <c r="CF109" s="69" t="s">
        <v>1</v>
      </c>
      <c r="CG109" s="68" t="s">
        <v>206</v>
      </c>
      <c r="CH109" s="69" t="s">
        <v>1</v>
      </c>
      <c r="CI109" s="68" t="s">
        <v>206</v>
      </c>
    </row>
    <row r="110" spans="5:87" x14ac:dyDescent="0.25">
      <c r="E110" s="67" t="str">
        <f>TABELA!$B38</f>
        <v>Maurílio Carmo</v>
      </c>
      <c r="F110" s="67" t="str">
        <f>TABELA!$B38</f>
        <v>Maurílio Carmo</v>
      </c>
      <c r="G110" s="66">
        <v>1</v>
      </c>
      <c r="H110" s="67" t="str">
        <f>TABELA!$B38</f>
        <v>Maurílio Carmo</v>
      </c>
      <c r="I110" s="66">
        <v>2</v>
      </c>
      <c r="J110" s="67" t="str">
        <f>TABELA!$B38</f>
        <v>Maurílio Carmo</v>
      </c>
      <c r="K110" s="66">
        <v>3</v>
      </c>
      <c r="L110" s="67" t="str">
        <f>TABELA!$B38</f>
        <v>Maurílio Carmo</v>
      </c>
      <c r="M110" s="66">
        <v>4</v>
      </c>
      <c r="N110" s="67" t="str">
        <f>TABELA!$B38</f>
        <v>Maurílio Carmo</v>
      </c>
      <c r="O110" s="66">
        <v>5</v>
      </c>
      <c r="P110" s="67" t="str">
        <f>TABELA!$B38</f>
        <v>Maurílio Carmo</v>
      </c>
      <c r="Q110" s="66">
        <v>6</v>
      </c>
      <c r="R110" s="67" t="str">
        <f>TABELA!$B38</f>
        <v>Maurílio Carmo</v>
      </c>
      <c r="S110" s="66">
        <v>7</v>
      </c>
      <c r="T110" s="67" t="str">
        <f>TABELA!$B38</f>
        <v>Maurílio Carmo</v>
      </c>
      <c r="U110" s="66">
        <v>8</v>
      </c>
      <c r="V110" s="67" t="str">
        <f>TABELA!$B38</f>
        <v>Maurílio Carmo</v>
      </c>
      <c r="W110" s="66">
        <v>9</v>
      </c>
      <c r="X110" s="67" t="str">
        <f>TABELA!$B38</f>
        <v>Maurílio Carmo</v>
      </c>
      <c r="Y110" s="66">
        <v>10</v>
      </c>
      <c r="Z110" s="67" t="str">
        <f>TABELA!$B38</f>
        <v>Maurílio Carmo</v>
      </c>
      <c r="AA110" s="66">
        <v>11</v>
      </c>
      <c r="AB110" s="67" t="str">
        <f>TABELA!$B38</f>
        <v>Maurílio Carmo</v>
      </c>
      <c r="AC110" s="66">
        <v>12</v>
      </c>
      <c r="AD110" s="67" t="str">
        <f>TABELA!$B38</f>
        <v>Maurílio Carmo</v>
      </c>
      <c r="AE110" s="66">
        <v>13</v>
      </c>
      <c r="AF110" s="67" t="str">
        <f>TABELA!$B38</f>
        <v>Maurílio Carmo</v>
      </c>
      <c r="AG110" s="66">
        <v>14</v>
      </c>
      <c r="AH110" s="67" t="str">
        <f>TABELA!$B38</f>
        <v>Maurílio Carmo</v>
      </c>
      <c r="AI110" s="66">
        <v>15</v>
      </c>
      <c r="AJ110" s="67" t="str">
        <f>TABELA!$B38</f>
        <v>Maurílio Carmo</v>
      </c>
      <c r="AK110" s="66">
        <v>16</v>
      </c>
      <c r="AL110" s="67" t="str">
        <f>TABELA!$B38</f>
        <v>Maurílio Carmo</v>
      </c>
      <c r="AM110" s="66">
        <v>17</v>
      </c>
      <c r="AN110" s="67" t="str">
        <f>TABELA!$B38</f>
        <v>Maurílio Carmo</v>
      </c>
      <c r="AO110" s="66">
        <v>18</v>
      </c>
      <c r="AP110" s="67" t="str">
        <f>TABELA!$B38</f>
        <v>Maurílio Carmo</v>
      </c>
      <c r="AQ110" s="66">
        <v>19</v>
      </c>
      <c r="AR110" s="67" t="str">
        <f>TABELA!$B38</f>
        <v>Maurílio Carmo</v>
      </c>
      <c r="AS110" s="66">
        <v>20</v>
      </c>
      <c r="AT110" s="67" t="str">
        <f>TABELA!$B38</f>
        <v>Maurílio Carmo</v>
      </c>
      <c r="AU110" s="66">
        <v>21</v>
      </c>
      <c r="AV110" s="67" t="str">
        <f>TABELA!$B38</f>
        <v>Maurílio Carmo</v>
      </c>
      <c r="AW110" s="66">
        <v>22</v>
      </c>
      <c r="AX110" s="67" t="str">
        <f>TABELA!$B38</f>
        <v>Maurílio Carmo</v>
      </c>
      <c r="AY110" s="66">
        <v>23</v>
      </c>
      <c r="AZ110" s="67" t="str">
        <f>TABELA!$B38</f>
        <v>Maurílio Carmo</v>
      </c>
      <c r="BA110" s="66">
        <v>24</v>
      </c>
      <c r="BB110" s="67" t="str">
        <f>TABELA!$B38</f>
        <v>Maurílio Carmo</v>
      </c>
      <c r="BC110" s="66">
        <v>25</v>
      </c>
      <c r="BD110" s="67" t="str">
        <f>TABELA!$B38</f>
        <v>Maurílio Carmo</v>
      </c>
      <c r="BE110" s="66">
        <v>26</v>
      </c>
      <c r="BF110" s="67" t="str">
        <f>TABELA!$B38</f>
        <v>Maurílio Carmo</v>
      </c>
      <c r="BG110" s="66">
        <v>27</v>
      </c>
      <c r="BH110" s="67" t="str">
        <f>TABELA!$B38</f>
        <v>Maurílio Carmo</v>
      </c>
      <c r="BI110" s="66">
        <v>28</v>
      </c>
      <c r="BJ110" s="67" t="str">
        <f>TABELA!$B38</f>
        <v>Maurílio Carmo</v>
      </c>
      <c r="BK110" s="66">
        <v>29</v>
      </c>
      <c r="BL110" s="67" t="str">
        <f>TABELA!$B38</f>
        <v>Maurílio Carmo</v>
      </c>
      <c r="BM110" s="66">
        <v>30</v>
      </c>
      <c r="BN110" s="67" t="str">
        <f>TABELA!$B38</f>
        <v>Maurílio Carmo</v>
      </c>
      <c r="BO110" s="66">
        <v>31</v>
      </c>
      <c r="BP110" s="67" t="str">
        <f>TABELA!$B38</f>
        <v>Maurílio Carmo</v>
      </c>
      <c r="BQ110" s="66">
        <v>32</v>
      </c>
      <c r="BR110" s="67" t="str">
        <f>TABELA!$B38</f>
        <v>Maurílio Carmo</v>
      </c>
      <c r="BS110" s="66">
        <v>33</v>
      </c>
      <c r="BT110" s="67" t="str">
        <f>TABELA!$B38</f>
        <v>Maurílio Carmo</v>
      </c>
      <c r="BU110" s="66">
        <v>34</v>
      </c>
      <c r="BV110" s="67" t="str">
        <f>TABELA!$B38</f>
        <v>Maurílio Carmo</v>
      </c>
      <c r="BW110" s="66">
        <v>35</v>
      </c>
      <c r="BX110" s="67" t="str">
        <f>TABELA!$B38</f>
        <v>Maurílio Carmo</v>
      </c>
      <c r="BY110" s="66">
        <v>36</v>
      </c>
      <c r="BZ110" s="67" t="str">
        <f>TABELA!$B38</f>
        <v>Maurílio Carmo</v>
      </c>
      <c r="CA110" s="66">
        <v>37</v>
      </c>
      <c r="CB110" s="67" t="str">
        <f>TABELA!$B38</f>
        <v>Maurílio Carmo</v>
      </c>
      <c r="CC110" s="66">
        <v>38</v>
      </c>
      <c r="CD110" s="67" t="str">
        <f>TABELA!$B38</f>
        <v>Maurílio Carmo</v>
      </c>
      <c r="CE110" s="66">
        <v>39</v>
      </c>
      <c r="CF110" s="67" t="str">
        <f>TABELA!$B38</f>
        <v>Maurílio Carmo</v>
      </c>
      <c r="CG110" s="66">
        <v>40</v>
      </c>
      <c r="CH110" s="67" t="str">
        <f>TABELA!$B38</f>
        <v>Maurílio Carmo</v>
      </c>
      <c r="CI110" s="66">
        <v>41</v>
      </c>
    </row>
    <row r="111" spans="5:87" ht="30" x14ac:dyDescent="0.25">
      <c r="E111" s="69" t="s">
        <v>1</v>
      </c>
      <c r="F111" s="69" t="s">
        <v>1</v>
      </c>
      <c r="G111" s="68" t="s">
        <v>206</v>
      </c>
      <c r="H111" s="69" t="s">
        <v>1</v>
      </c>
      <c r="I111" s="68" t="s">
        <v>206</v>
      </c>
      <c r="J111" s="69" t="s">
        <v>1</v>
      </c>
      <c r="K111" s="68" t="s">
        <v>206</v>
      </c>
      <c r="L111" s="69" t="s">
        <v>1</v>
      </c>
      <c r="M111" s="68" t="s">
        <v>206</v>
      </c>
      <c r="N111" s="69" t="s">
        <v>1</v>
      </c>
      <c r="O111" s="68" t="s">
        <v>206</v>
      </c>
      <c r="P111" s="69" t="s">
        <v>1</v>
      </c>
      <c r="Q111" s="68" t="s">
        <v>206</v>
      </c>
      <c r="R111" s="69" t="s">
        <v>1</v>
      </c>
      <c r="S111" s="68" t="s">
        <v>206</v>
      </c>
      <c r="T111" s="69" t="s">
        <v>1</v>
      </c>
      <c r="U111" s="68" t="s">
        <v>206</v>
      </c>
      <c r="V111" s="69" t="s">
        <v>1</v>
      </c>
      <c r="W111" s="68" t="s">
        <v>206</v>
      </c>
      <c r="X111" s="69" t="s">
        <v>1</v>
      </c>
      <c r="Y111" s="68" t="s">
        <v>206</v>
      </c>
      <c r="Z111" s="69" t="s">
        <v>1</v>
      </c>
      <c r="AA111" s="68" t="s">
        <v>206</v>
      </c>
      <c r="AB111" s="69" t="s">
        <v>1</v>
      </c>
      <c r="AC111" s="68" t="s">
        <v>206</v>
      </c>
      <c r="AD111" s="69" t="s">
        <v>1</v>
      </c>
      <c r="AE111" s="68" t="s">
        <v>206</v>
      </c>
      <c r="AF111" s="69" t="s">
        <v>1</v>
      </c>
      <c r="AG111" s="68" t="s">
        <v>206</v>
      </c>
      <c r="AH111" s="69" t="s">
        <v>1</v>
      </c>
      <c r="AI111" s="68" t="s">
        <v>206</v>
      </c>
      <c r="AJ111" s="69" t="s">
        <v>1</v>
      </c>
      <c r="AK111" s="68" t="s">
        <v>206</v>
      </c>
      <c r="AL111" s="69" t="s">
        <v>1</v>
      </c>
      <c r="AM111" s="68" t="s">
        <v>206</v>
      </c>
      <c r="AN111" s="69" t="s">
        <v>1</v>
      </c>
      <c r="AO111" s="68" t="s">
        <v>206</v>
      </c>
      <c r="AP111" s="69" t="s">
        <v>1</v>
      </c>
      <c r="AQ111" s="68" t="s">
        <v>206</v>
      </c>
      <c r="AR111" s="69" t="s">
        <v>1</v>
      </c>
      <c r="AS111" s="68" t="s">
        <v>206</v>
      </c>
      <c r="AT111" s="69" t="s">
        <v>1</v>
      </c>
      <c r="AU111" s="68" t="s">
        <v>206</v>
      </c>
      <c r="AV111" s="69" t="s">
        <v>1</v>
      </c>
      <c r="AW111" s="68" t="s">
        <v>206</v>
      </c>
      <c r="AX111" s="69" t="s">
        <v>1</v>
      </c>
      <c r="AY111" s="68" t="s">
        <v>206</v>
      </c>
      <c r="AZ111" s="69" t="s">
        <v>1</v>
      </c>
      <c r="BA111" s="68" t="s">
        <v>206</v>
      </c>
      <c r="BB111" s="69" t="s">
        <v>1</v>
      </c>
      <c r="BC111" s="68" t="s">
        <v>206</v>
      </c>
      <c r="BD111" s="69" t="s">
        <v>1</v>
      </c>
      <c r="BE111" s="68" t="s">
        <v>206</v>
      </c>
      <c r="BF111" s="69" t="s">
        <v>1</v>
      </c>
      <c r="BG111" s="68" t="s">
        <v>206</v>
      </c>
      <c r="BH111" s="69" t="s">
        <v>1</v>
      </c>
      <c r="BI111" s="68" t="s">
        <v>206</v>
      </c>
      <c r="BJ111" s="69" t="s">
        <v>1</v>
      </c>
      <c r="BK111" s="68" t="s">
        <v>206</v>
      </c>
      <c r="BL111" s="69" t="s">
        <v>1</v>
      </c>
      <c r="BM111" s="68" t="s">
        <v>206</v>
      </c>
      <c r="BN111" s="69" t="s">
        <v>1</v>
      </c>
      <c r="BO111" s="68" t="s">
        <v>206</v>
      </c>
      <c r="BP111" s="69" t="s">
        <v>1</v>
      </c>
      <c r="BQ111" s="68" t="s">
        <v>206</v>
      </c>
      <c r="BR111" s="69" t="s">
        <v>1</v>
      </c>
      <c r="BS111" s="68" t="s">
        <v>206</v>
      </c>
      <c r="BT111" s="69" t="s">
        <v>1</v>
      </c>
      <c r="BU111" s="68" t="s">
        <v>206</v>
      </c>
      <c r="BV111" s="69" t="s">
        <v>1</v>
      </c>
      <c r="BW111" s="68" t="s">
        <v>206</v>
      </c>
      <c r="BX111" s="69" t="s">
        <v>1</v>
      </c>
      <c r="BY111" s="68" t="s">
        <v>206</v>
      </c>
      <c r="BZ111" s="69" t="s">
        <v>1</v>
      </c>
      <c r="CA111" s="68" t="s">
        <v>206</v>
      </c>
      <c r="CB111" s="69" t="s">
        <v>1</v>
      </c>
      <c r="CC111" s="68" t="s">
        <v>206</v>
      </c>
      <c r="CD111" s="69" t="s">
        <v>1</v>
      </c>
      <c r="CE111" s="68" t="s">
        <v>206</v>
      </c>
      <c r="CF111" s="69" t="s">
        <v>1</v>
      </c>
      <c r="CG111" s="68" t="s">
        <v>206</v>
      </c>
      <c r="CH111" s="69" t="s">
        <v>1</v>
      </c>
      <c r="CI111" s="68" t="s">
        <v>206</v>
      </c>
    </row>
    <row r="112" spans="5:87" x14ac:dyDescent="0.25">
      <c r="E112" s="67" t="str">
        <f>TABELA!$B39</f>
        <v>Michel Abouud</v>
      </c>
      <c r="F112" s="67" t="str">
        <f>TABELA!$B39</f>
        <v>Michel Abouud</v>
      </c>
      <c r="G112" s="66">
        <v>1</v>
      </c>
      <c r="H112" s="67" t="str">
        <f>TABELA!$B39</f>
        <v>Michel Abouud</v>
      </c>
      <c r="I112" s="66">
        <v>2</v>
      </c>
      <c r="J112" s="67" t="str">
        <f>TABELA!$B39</f>
        <v>Michel Abouud</v>
      </c>
      <c r="K112" s="66">
        <v>3</v>
      </c>
      <c r="L112" s="67" t="str">
        <f>TABELA!$B39</f>
        <v>Michel Abouud</v>
      </c>
      <c r="M112" s="66">
        <v>4</v>
      </c>
      <c r="N112" s="67" t="str">
        <f>TABELA!$B39</f>
        <v>Michel Abouud</v>
      </c>
      <c r="O112" s="66">
        <v>5</v>
      </c>
      <c r="P112" s="67" t="str">
        <f>TABELA!$B39</f>
        <v>Michel Abouud</v>
      </c>
      <c r="Q112" s="66">
        <v>6</v>
      </c>
      <c r="R112" s="67" t="str">
        <f>TABELA!$B39</f>
        <v>Michel Abouud</v>
      </c>
      <c r="S112" s="66">
        <v>7</v>
      </c>
      <c r="T112" s="67" t="str">
        <f>TABELA!$B39</f>
        <v>Michel Abouud</v>
      </c>
      <c r="U112" s="66">
        <v>8</v>
      </c>
      <c r="V112" s="67" t="str">
        <f>TABELA!$B39</f>
        <v>Michel Abouud</v>
      </c>
      <c r="W112" s="66">
        <v>9</v>
      </c>
      <c r="X112" s="67" t="str">
        <f>TABELA!$B39</f>
        <v>Michel Abouud</v>
      </c>
      <c r="Y112" s="66">
        <v>10</v>
      </c>
      <c r="Z112" s="67" t="str">
        <f>TABELA!$B39</f>
        <v>Michel Abouud</v>
      </c>
      <c r="AA112" s="66">
        <v>11</v>
      </c>
      <c r="AB112" s="67" t="str">
        <f>TABELA!$B39</f>
        <v>Michel Abouud</v>
      </c>
      <c r="AC112" s="66">
        <v>12</v>
      </c>
      <c r="AD112" s="67" t="str">
        <f>TABELA!$B39</f>
        <v>Michel Abouud</v>
      </c>
      <c r="AE112" s="66">
        <v>13</v>
      </c>
      <c r="AF112" s="67" t="str">
        <f>TABELA!$B39</f>
        <v>Michel Abouud</v>
      </c>
      <c r="AG112" s="66">
        <v>14</v>
      </c>
      <c r="AH112" s="67" t="str">
        <f>TABELA!$B39</f>
        <v>Michel Abouud</v>
      </c>
      <c r="AI112" s="66">
        <v>15</v>
      </c>
      <c r="AJ112" s="67" t="str">
        <f>TABELA!$B39</f>
        <v>Michel Abouud</v>
      </c>
      <c r="AK112" s="66">
        <v>16</v>
      </c>
      <c r="AL112" s="67" t="str">
        <f>TABELA!$B39</f>
        <v>Michel Abouud</v>
      </c>
      <c r="AM112" s="66">
        <v>17</v>
      </c>
      <c r="AN112" s="67" t="str">
        <f>TABELA!$B39</f>
        <v>Michel Abouud</v>
      </c>
      <c r="AO112" s="66">
        <v>18</v>
      </c>
      <c r="AP112" s="67" t="str">
        <f>TABELA!$B39</f>
        <v>Michel Abouud</v>
      </c>
      <c r="AQ112" s="66">
        <v>19</v>
      </c>
      <c r="AR112" s="67" t="str">
        <f>TABELA!$B39</f>
        <v>Michel Abouud</v>
      </c>
      <c r="AS112" s="66">
        <v>20</v>
      </c>
      <c r="AT112" s="67" t="str">
        <f>TABELA!$B39</f>
        <v>Michel Abouud</v>
      </c>
      <c r="AU112" s="66">
        <v>21</v>
      </c>
      <c r="AV112" s="67" t="str">
        <f>TABELA!$B39</f>
        <v>Michel Abouud</v>
      </c>
      <c r="AW112" s="66">
        <v>22</v>
      </c>
      <c r="AX112" s="67" t="str">
        <f>TABELA!$B39</f>
        <v>Michel Abouud</v>
      </c>
      <c r="AY112" s="66">
        <v>23</v>
      </c>
      <c r="AZ112" s="67" t="str">
        <f>TABELA!$B39</f>
        <v>Michel Abouud</v>
      </c>
      <c r="BA112" s="66">
        <v>24</v>
      </c>
      <c r="BB112" s="67" t="str">
        <f>TABELA!$B39</f>
        <v>Michel Abouud</v>
      </c>
      <c r="BC112" s="66">
        <v>25</v>
      </c>
      <c r="BD112" s="67" t="str">
        <f>TABELA!$B39</f>
        <v>Michel Abouud</v>
      </c>
      <c r="BE112" s="66">
        <v>26</v>
      </c>
      <c r="BF112" s="67" t="str">
        <f>TABELA!$B39</f>
        <v>Michel Abouud</v>
      </c>
      <c r="BG112" s="66">
        <v>27</v>
      </c>
      <c r="BH112" s="67" t="str">
        <f>TABELA!$B39</f>
        <v>Michel Abouud</v>
      </c>
      <c r="BI112" s="66">
        <v>28</v>
      </c>
      <c r="BJ112" s="67" t="str">
        <f>TABELA!$B39</f>
        <v>Michel Abouud</v>
      </c>
      <c r="BK112" s="66">
        <v>29</v>
      </c>
      <c r="BL112" s="67" t="str">
        <f>TABELA!$B39</f>
        <v>Michel Abouud</v>
      </c>
      <c r="BM112" s="66">
        <v>30</v>
      </c>
      <c r="BN112" s="67" t="str">
        <f>TABELA!$B39</f>
        <v>Michel Abouud</v>
      </c>
      <c r="BO112" s="66">
        <v>31</v>
      </c>
      <c r="BP112" s="67" t="str">
        <f>TABELA!$B39</f>
        <v>Michel Abouud</v>
      </c>
      <c r="BQ112" s="66">
        <v>32</v>
      </c>
      <c r="BR112" s="67" t="str">
        <f>TABELA!$B39</f>
        <v>Michel Abouud</v>
      </c>
      <c r="BS112" s="66">
        <v>33</v>
      </c>
      <c r="BT112" s="67" t="str">
        <f>TABELA!$B39</f>
        <v>Michel Abouud</v>
      </c>
      <c r="BU112" s="66">
        <v>34</v>
      </c>
      <c r="BV112" s="67" t="str">
        <f>TABELA!$B39</f>
        <v>Michel Abouud</v>
      </c>
      <c r="BW112" s="66">
        <v>35</v>
      </c>
      <c r="BX112" s="67" t="str">
        <f>TABELA!$B39</f>
        <v>Michel Abouud</v>
      </c>
      <c r="BY112" s="66">
        <v>36</v>
      </c>
      <c r="BZ112" s="67" t="str">
        <f>TABELA!$B39</f>
        <v>Michel Abouud</v>
      </c>
      <c r="CA112" s="66">
        <v>37</v>
      </c>
      <c r="CB112" s="67" t="str">
        <f>TABELA!$B39</f>
        <v>Michel Abouud</v>
      </c>
      <c r="CC112" s="66">
        <v>38</v>
      </c>
      <c r="CD112" s="67" t="str">
        <f>TABELA!$B39</f>
        <v>Michel Abouud</v>
      </c>
      <c r="CE112" s="66">
        <v>39</v>
      </c>
      <c r="CF112" s="67" t="str">
        <f>TABELA!$B39</f>
        <v>Michel Abouud</v>
      </c>
      <c r="CG112" s="66">
        <v>40</v>
      </c>
      <c r="CH112" s="67" t="str">
        <f>TABELA!$B39</f>
        <v>Michel Abouud</v>
      </c>
      <c r="CI112" s="66">
        <v>41</v>
      </c>
    </row>
    <row r="113" spans="5:87" ht="30" x14ac:dyDescent="0.25">
      <c r="E113" s="69" t="s">
        <v>1</v>
      </c>
      <c r="F113" s="69" t="s">
        <v>1</v>
      </c>
      <c r="G113" s="68" t="s">
        <v>206</v>
      </c>
      <c r="H113" s="69" t="s">
        <v>1</v>
      </c>
      <c r="I113" s="68" t="s">
        <v>206</v>
      </c>
      <c r="J113" s="69" t="s">
        <v>1</v>
      </c>
      <c r="K113" s="68" t="s">
        <v>206</v>
      </c>
      <c r="L113" s="69" t="s">
        <v>1</v>
      </c>
      <c r="M113" s="68" t="s">
        <v>206</v>
      </c>
      <c r="N113" s="69" t="s">
        <v>1</v>
      </c>
      <c r="O113" s="68" t="s">
        <v>206</v>
      </c>
      <c r="P113" s="69" t="s">
        <v>1</v>
      </c>
      <c r="Q113" s="68" t="s">
        <v>206</v>
      </c>
      <c r="R113" s="69" t="s">
        <v>1</v>
      </c>
      <c r="S113" s="68" t="s">
        <v>206</v>
      </c>
      <c r="T113" s="69" t="s">
        <v>1</v>
      </c>
      <c r="U113" s="68" t="s">
        <v>206</v>
      </c>
      <c r="V113" s="69" t="s">
        <v>1</v>
      </c>
      <c r="W113" s="68" t="s">
        <v>206</v>
      </c>
      <c r="X113" s="69" t="s">
        <v>1</v>
      </c>
      <c r="Y113" s="68" t="s">
        <v>206</v>
      </c>
      <c r="Z113" s="69" t="s">
        <v>1</v>
      </c>
      <c r="AA113" s="68" t="s">
        <v>206</v>
      </c>
      <c r="AB113" s="69" t="s">
        <v>1</v>
      </c>
      <c r="AC113" s="68" t="s">
        <v>206</v>
      </c>
      <c r="AD113" s="69" t="s">
        <v>1</v>
      </c>
      <c r="AE113" s="68" t="s">
        <v>206</v>
      </c>
      <c r="AF113" s="69" t="s">
        <v>1</v>
      </c>
      <c r="AG113" s="68" t="s">
        <v>206</v>
      </c>
      <c r="AH113" s="69" t="s">
        <v>1</v>
      </c>
      <c r="AI113" s="68" t="s">
        <v>206</v>
      </c>
      <c r="AJ113" s="69" t="s">
        <v>1</v>
      </c>
      <c r="AK113" s="68" t="s">
        <v>206</v>
      </c>
      <c r="AL113" s="69" t="s">
        <v>1</v>
      </c>
      <c r="AM113" s="68" t="s">
        <v>206</v>
      </c>
      <c r="AN113" s="69" t="s">
        <v>1</v>
      </c>
      <c r="AO113" s="68" t="s">
        <v>206</v>
      </c>
      <c r="AP113" s="69" t="s">
        <v>1</v>
      </c>
      <c r="AQ113" s="68" t="s">
        <v>206</v>
      </c>
      <c r="AR113" s="69" t="s">
        <v>1</v>
      </c>
      <c r="AS113" s="68" t="s">
        <v>206</v>
      </c>
      <c r="AT113" s="69" t="s">
        <v>1</v>
      </c>
      <c r="AU113" s="68" t="s">
        <v>206</v>
      </c>
      <c r="AV113" s="69" t="s">
        <v>1</v>
      </c>
      <c r="AW113" s="68" t="s">
        <v>206</v>
      </c>
      <c r="AX113" s="69" t="s">
        <v>1</v>
      </c>
      <c r="AY113" s="68" t="s">
        <v>206</v>
      </c>
      <c r="AZ113" s="69" t="s">
        <v>1</v>
      </c>
      <c r="BA113" s="68" t="s">
        <v>206</v>
      </c>
      <c r="BB113" s="69" t="s">
        <v>1</v>
      </c>
      <c r="BC113" s="68" t="s">
        <v>206</v>
      </c>
      <c r="BD113" s="69" t="s">
        <v>1</v>
      </c>
      <c r="BE113" s="68" t="s">
        <v>206</v>
      </c>
      <c r="BF113" s="69" t="s">
        <v>1</v>
      </c>
      <c r="BG113" s="68" t="s">
        <v>206</v>
      </c>
      <c r="BH113" s="69" t="s">
        <v>1</v>
      </c>
      <c r="BI113" s="68" t="s">
        <v>206</v>
      </c>
      <c r="BJ113" s="69" t="s">
        <v>1</v>
      </c>
      <c r="BK113" s="68" t="s">
        <v>206</v>
      </c>
      <c r="BL113" s="69" t="s">
        <v>1</v>
      </c>
      <c r="BM113" s="68" t="s">
        <v>206</v>
      </c>
      <c r="BN113" s="69" t="s">
        <v>1</v>
      </c>
      <c r="BO113" s="68" t="s">
        <v>206</v>
      </c>
      <c r="BP113" s="69" t="s">
        <v>1</v>
      </c>
      <c r="BQ113" s="68" t="s">
        <v>206</v>
      </c>
      <c r="BR113" s="69" t="s">
        <v>1</v>
      </c>
      <c r="BS113" s="68" t="s">
        <v>206</v>
      </c>
      <c r="BT113" s="69" t="s">
        <v>1</v>
      </c>
      <c r="BU113" s="68" t="s">
        <v>206</v>
      </c>
      <c r="BV113" s="69" t="s">
        <v>1</v>
      </c>
      <c r="BW113" s="68" t="s">
        <v>206</v>
      </c>
      <c r="BX113" s="69" t="s">
        <v>1</v>
      </c>
      <c r="BY113" s="68" t="s">
        <v>206</v>
      </c>
      <c r="BZ113" s="69" t="s">
        <v>1</v>
      </c>
      <c r="CA113" s="68" t="s">
        <v>206</v>
      </c>
      <c r="CB113" s="69" t="s">
        <v>1</v>
      </c>
      <c r="CC113" s="68" t="s">
        <v>206</v>
      </c>
      <c r="CD113" s="69" t="s">
        <v>1</v>
      </c>
      <c r="CE113" s="68" t="s">
        <v>206</v>
      </c>
      <c r="CF113" s="69" t="s">
        <v>1</v>
      </c>
      <c r="CG113" s="68" t="s">
        <v>206</v>
      </c>
      <c r="CH113" s="69" t="s">
        <v>1</v>
      </c>
      <c r="CI113" s="68" t="s">
        <v>206</v>
      </c>
    </row>
    <row r="114" spans="5:87" x14ac:dyDescent="0.25">
      <c r="E114" s="67" t="str">
        <f>TABELA!$B40</f>
        <v>Morvan</v>
      </c>
      <c r="F114" s="67" t="str">
        <f>TABELA!$B40</f>
        <v>Morvan</v>
      </c>
      <c r="G114" s="66">
        <v>1</v>
      </c>
      <c r="H114" s="67" t="str">
        <f>TABELA!$B40</f>
        <v>Morvan</v>
      </c>
      <c r="I114" s="66">
        <v>2</v>
      </c>
      <c r="J114" s="67" t="str">
        <f>TABELA!$B40</f>
        <v>Morvan</v>
      </c>
      <c r="K114" s="66">
        <v>3</v>
      </c>
      <c r="L114" s="67" t="str">
        <f>TABELA!$B40</f>
        <v>Morvan</v>
      </c>
      <c r="M114" s="66">
        <v>4</v>
      </c>
      <c r="N114" s="67" t="str">
        <f>TABELA!$B40</f>
        <v>Morvan</v>
      </c>
      <c r="O114" s="66">
        <v>5</v>
      </c>
      <c r="P114" s="67" t="str">
        <f>TABELA!$B40</f>
        <v>Morvan</v>
      </c>
      <c r="Q114" s="66">
        <v>6</v>
      </c>
      <c r="R114" s="67" t="str">
        <f>TABELA!$B40</f>
        <v>Morvan</v>
      </c>
      <c r="S114" s="66">
        <v>7</v>
      </c>
      <c r="T114" s="67" t="str">
        <f>TABELA!$B40</f>
        <v>Morvan</v>
      </c>
      <c r="U114" s="66">
        <v>8</v>
      </c>
      <c r="V114" s="67" t="str">
        <f>TABELA!$B40</f>
        <v>Morvan</v>
      </c>
      <c r="W114" s="66">
        <v>9</v>
      </c>
      <c r="X114" s="67" t="str">
        <f>TABELA!$B40</f>
        <v>Morvan</v>
      </c>
      <c r="Y114" s="66">
        <v>10</v>
      </c>
      <c r="Z114" s="67" t="str">
        <f>TABELA!$B40</f>
        <v>Morvan</v>
      </c>
      <c r="AA114" s="66">
        <v>11</v>
      </c>
      <c r="AB114" s="67" t="str">
        <f>TABELA!$B40</f>
        <v>Morvan</v>
      </c>
      <c r="AC114" s="66">
        <v>12</v>
      </c>
      <c r="AD114" s="67" t="str">
        <f>TABELA!$B40</f>
        <v>Morvan</v>
      </c>
      <c r="AE114" s="66">
        <v>13</v>
      </c>
      <c r="AF114" s="67" t="str">
        <f>TABELA!$B40</f>
        <v>Morvan</v>
      </c>
      <c r="AG114" s="66">
        <v>14</v>
      </c>
      <c r="AH114" s="67" t="str">
        <f>TABELA!$B40</f>
        <v>Morvan</v>
      </c>
      <c r="AI114" s="66">
        <v>15</v>
      </c>
      <c r="AJ114" s="67" t="str">
        <f>TABELA!$B40</f>
        <v>Morvan</v>
      </c>
      <c r="AK114" s="66">
        <v>16</v>
      </c>
      <c r="AL114" s="67" t="str">
        <f>TABELA!$B40</f>
        <v>Morvan</v>
      </c>
      <c r="AM114" s="66">
        <v>17</v>
      </c>
      <c r="AN114" s="67" t="str">
        <f>TABELA!$B40</f>
        <v>Morvan</v>
      </c>
      <c r="AO114" s="66">
        <v>18</v>
      </c>
      <c r="AP114" s="67" t="str">
        <f>TABELA!$B40</f>
        <v>Morvan</v>
      </c>
      <c r="AQ114" s="66">
        <v>19</v>
      </c>
      <c r="AR114" s="67" t="str">
        <f>TABELA!$B40</f>
        <v>Morvan</v>
      </c>
      <c r="AS114" s="66">
        <v>20</v>
      </c>
      <c r="AT114" s="67" t="str">
        <f>TABELA!$B40</f>
        <v>Morvan</v>
      </c>
      <c r="AU114" s="66">
        <v>21</v>
      </c>
      <c r="AV114" s="67" t="str">
        <f>TABELA!$B40</f>
        <v>Morvan</v>
      </c>
      <c r="AW114" s="66">
        <v>22</v>
      </c>
      <c r="AX114" s="67" t="str">
        <f>TABELA!$B40</f>
        <v>Morvan</v>
      </c>
      <c r="AY114" s="66">
        <v>23</v>
      </c>
      <c r="AZ114" s="67" t="str">
        <f>TABELA!$B40</f>
        <v>Morvan</v>
      </c>
      <c r="BA114" s="66">
        <v>24</v>
      </c>
      <c r="BB114" s="67" t="str">
        <f>TABELA!$B40</f>
        <v>Morvan</v>
      </c>
      <c r="BC114" s="66">
        <v>25</v>
      </c>
      <c r="BD114" s="67" t="str">
        <f>TABELA!$B40</f>
        <v>Morvan</v>
      </c>
      <c r="BE114" s="66">
        <v>26</v>
      </c>
      <c r="BF114" s="67" t="str">
        <f>TABELA!$B40</f>
        <v>Morvan</v>
      </c>
      <c r="BG114" s="66">
        <v>27</v>
      </c>
      <c r="BH114" s="67" t="str">
        <f>TABELA!$B40</f>
        <v>Morvan</v>
      </c>
      <c r="BI114" s="66">
        <v>28</v>
      </c>
      <c r="BJ114" s="67" t="str">
        <f>TABELA!$B40</f>
        <v>Morvan</v>
      </c>
      <c r="BK114" s="66">
        <v>29</v>
      </c>
      <c r="BL114" s="67" t="str">
        <f>TABELA!$B40</f>
        <v>Morvan</v>
      </c>
      <c r="BM114" s="66">
        <v>30</v>
      </c>
      <c r="BN114" s="67" t="str">
        <f>TABELA!$B40</f>
        <v>Morvan</v>
      </c>
      <c r="BO114" s="66">
        <v>31</v>
      </c>
      <c r="BP114" s="67" t="str">
        <f>TABELA!$B40</f>
        <v>Morvan</v>
      </c>
      <c r="BQ114" s="66">
        <v>32</v>
      </c>
      <c r="BR114" s="67" t="str">
        <f>TABELA!$B40</f>
        <v>Morvan</v>
      </c>
      <c r="BS114" s="66">
        <v>33</v>
      </c>
      <c r="BT114" s="67" t="str">
        <f>TABELA!$B40</f>
        <v>Morvan</v>
      </c>
      <c r="BU114" s="66">
        <v>34</v>
      </c>
      <c r="BV114" s="67" t="str">
        <f>TABELA!$B40</f>
        <v>Morvan</v>
      </c>
      <c r="BW114" s="66">
        <v>35</v>
      </c>
      <c r="BX114" s="67" t="str">
        <f>TABELA!$B40</f>
        <v>Morvan</v>
      </c>
      <c r="BY114" s="66">
        <v>36</v>
      </c>
      <c r="BZ114" s="67" t="str">
        <f>TABELA!$B40</f>
        <v>Morvan</v>
      </c>
      <c r="CA114" s="66">
        <v>37</v>
      </c>
      <c r="CB114" s="67" t="str">
        <f>TABELA!$B40</f>
        <v>Morvan</v>
      </c>
      <c r="CC114" s="66">
        <v>38</v>
      </c>
      <c r="CD114" s="67" t="str">
        <f>TABELA!$B40</f>
        <v>Morvan</v>
      </c>
      <c r="CE114" s="66">
        <v>39</v>
      </c>
      <c r="CF114" s="67" t="str">
        <f>TABELA!$B40</f>
        <v>Morvan</v>
      </c>
      <c r="CG114" s="66">
        <v>40</v>
      </c>
      <c r="CH114" s="67" t="str">
        <f>TABELA!$B40</f>
        <v>Morvan</v>
      </c>
      <c r="CI114" s="66">
        <v>41</v>
      </c>
    </row>
    <row r="115" spans="5:87" ht="30" x14ac:dyDescent="0.25">
      <c r="E115" s="69" t="s">
        <v>1</v>
      </c>
      <c r="F115" s="69" t="s">
        <v>1</v>
      </c>
      <c r="G115" s="68" t="s">
        <v>206</v>
      </c>
      <c r="H115" s="69" t="s">
        <v>1</v>
      </c>
      <c r="I115" s="68" t="s">
        <v>206</v>
      </c>
      <c r="J115" s="69" t="s">
        <v>1</v>
      </c>
      <c r="K115" s="68" t="s">
        <v>206</v>
      </c>
      <c r="L115" s="69" t="s">
        <v>1</v>
      </c>
      <c r="M115" s="68" t="s">
        <v>206</v>
      </c>
      <c r="N115" s="69" t="s">
        <v>1</v>
      </c>
      <c r="O115" s="68" t="s">
        <v>206</v>
      </c>
      <c r="P115" s="69" t="s">
        <v>1</v>
      </c>
      <c r="Q115" s="68" t="s">
        <v>206</v>
      </c>
      <c r="R115" s="69" t="s">
        <v>1</v>
      </c>
      <c r="S115" s="68" t="s">
        <v>206</v>
      </c>
      <c r="T115" s="69" t="s">
        <v>1</v>
      </c>
      <c r="U115" s="68" t="s">
        <v>206</v>
      </c>
      <c r="V115" s="69" t="s">
        <v>1</v>
      </c>
      <c r="W115" s="68" t="s">
        <v>206</v>
      </c>
      <c r="X115" s="69" t="s">
        <v>1</v>
      </c>
      <c r="Y115" s="68" t="s">
        <v>206</v>
      </c>
      <c r="Z115" s="69" t="s">
        <v>1</v>
      </c>
      <c r="AA115" s="68" t="s">
        <v>206</v>
      </c>
      <c r="AB115" s="69" t="s">
        <v>1</v>
      </c>
      <c r="AC115" s="68" t="s">
        <v>206</v>
      </c>
      <c r="AD115" s="69" t="s">
        <v>1</v>
      </c>
      <c r="AE115" s="68" t="s">
        <v>206</v>
      </c>
      <c r="AF115" s="69" t="s">
        <v>1</v>
      </c>
      <c r="AG115" s="68" t="s">
        <v>206</v>
      </c>
      <c r="AH115" s="69" t="s">
        <v>1</v>
      </c>
      <c r="AI115" s="68" t="s">
        <v>206</v>
      </c>
      <c r="AJ115" s="69" t="s">
        <v>1</v>
      </c>
      <c r="AK115" s="68" t="s">
        <v>206</v>
      </c>
      <c r="AL115" s="69" t="s">
        <v>1</v>
      </c>
      <c r="AM115" s="68" t="s">
        <v>206</v>
      </c>
      <c r="AN115" s="69" t="s">
        <v>1</v>
      </c>
      <c r="AO115" s="68" t="s">
        <v>206</v>
      </c>
      <c r="AP115" s="69" t="s">
        <v>1</v>
      </c>
      <c r="AQ115" s="68" t="s">
        <v>206</v>
      </c>
      <c r="AR115" s="69" t="s">
        <v>1</v>
      </c>
      <c r="AS115" s="68" t="s">
        <v>206</v>
      </c>
      <c r="AT115" s="69" t="s">
        <v>1</v>
      </c>
      <c r="AU115" s="68" t="s">
        <v>206</v>
      </c>
      <c r="AV115" s="69" t="s">
        <v>1</v>
      </c>
      <c r="AW115" s="68" t="s">
        <v>206</v>
      </c>
      <c r="AX115" s="69" t="s">
        <v>1</v>
      </c>
      <c r="AY115" s="68" t="s">
        <v>206</v>
      </c>
      <c r="AZ115" s="69" t="s">
        <v>1</v>
      </c>
      <c r="BA115" s="68" t="s">
        <v>206</v>
      </c>
      <c r="BB115" s="69" t="s">
        <v>1</v>
      </c>
      <c r="BC115" s="68" t="s">
        <v>206</v>
      </c>
      <c r="BD115" s="69" t="s">
        <v>1</v>
      </c>
      <c r="BE115" s="68" t="s">
        <v>206</v>
      </c>
      <c r="BF115" s="69" t="s">
        <v>1</v>
      </c>
      <c r="BG115" s="68" t="s">
        <v>206</v>
      </c>
      <c r="BH115" s="69" t="s">
        <v>1</v>
      </c>
      <c r="BI115" s="68" t="s">
        <v>206</v>
      </c>
      <c r="BJ115" s="69" t="s">
        <v>1</v>
      </c>
      <c r="BK115" s="68" t="s">
        <v>206</v>
      </c>
      <c r="BL115" s="69" t="s">
        <v>1</v>
      </c>
      <c r="BM115" s="68" t="s">
        <v>206</v>
      </c>
      <c r="BN115" s="69" t="s">
        <v>1</v>
      </c>
      <c r="BO115" s="68" t="s">
        <v>206</v>
      </c>
      <c r="BP115" s="69" t="s">
        <v>1</v>
      </c>
      <c r="BQ115" s="68" t="s">
        <v>206</v>
      </c>
      <c r="BR115" s="69" t="s">
        <v>1</v>
      </c>
      <c r="BS115" s="68" t="s">
        <v>206</v>
      </c>
      <c r="BT115" s="69" t="s">
        <v>1</v>
      </c>
      <c r="BU115" s="68" t="s">
        <v>206</v>
      </c>
      <c r="BV115" s="69" t="s">
        <v>1</v>
      </c>
      <c r="BW115" s="68" t="s">
        <v>206</v>
      </c>
      <c r="BX115" s="69" t="s">
        <v>1</v>
      </c>
      <c r="BY115" s="68" t="s">
        <v>206</v>
      </c>
      <c r="BZ115" s="69" t="s">
        <v>1</v>
      </c>
      <c r="CA115" s="68" t="s">
        <v>206</v>
      </c>
      <c r="CB115" s="69" t="s">
        <v>1</v>
      </c>
      <c r="CC115" s="68" t="s">
        <v>206</v>
      </c>
      <c r="CD115" s="69" t="s">
        <v>1</v>
      </c>
      <c r="CE115" s="68" t="s">
        <v>206</v>
      </c>
      <c r="CF115" s="69" t="s">
        <v>1</v>
      </c>
      <c r="CG115" s="68" t="s">
        <v>206</v>
      </c>
      <c r="CH115" s="69" t="s">
        <v>1</v>
      </c>
      <c r="CI115" s="68" t="s">
        <v>206</v>
      </c>
    </row>
    <row r="116" spans="5:87" x14ac:dyDescent="0.25">
      <c r="E116" s="67" t="str">
        <f>TABELA!$B41</f>
        <v>Paulo Feitosa</v>
      </c>
      <c r="F116" s="67" t="str">
        <f>TABELA!$B41</f>
        <v>Paulo Feitosa</v>
      </c>
      <c r="G116" s="66">
        <v>1</v>
      </c>
      <c r="H116" s="67" t="str">
        <f>TABELA!$B41</f>
        <v>Paulo Feitosa</v>
      </c>
      <c r="I116" s="66">
        <v>2</v>
      </c>
      <c r="J116" s="67" t="str">
        <f>TABELA!$B41</f>
        <v>Paulo Feitosa</v>
      </c>
      <c r="K116" s="66">
        <v>3</v>
      </c>
      <c r="L116" s="67" t="str">
        <f>TABELA!$B41</f>
        <v>Paulo Feitosa</v>
      </c>
      <c r="M116" s="66">
        <v>4</v>
      </c>
      <c r="N116" s="67" t="str">
        <f>TABELA!$B41</f>
        <v>Paulo Feitosa</v>
      </c>
      <c r="O116" s="66">
        <v>5</v>
      </c>
      <c r="P116" s="67" t="str">
        <f>TABELA!$B41</f>
        <v>Paulo Feitosa</v>
      </c>
      <c r="Q116" s="66">
        <v>6</v>
      </c>
      <c r="R116" s="67" t="str">
        <f>TABELA!$B41</f>
        <v>Paulo Feitosa</v>
      </c>
      <c r="S116" s="66">
        <v>7</v>
      </c>
      <c r="T116" s="67" t="str">
        <f>TABELA!$B41</f>
        <v>Paulo Feitosa</v>
      </c>
      <c r="U116" s="66">
        <v>8</v>
      </c>
      <c r="V116" s="67" t="str">
        <f>TABELA!$B41</f>
        <v>Paulo Feitosa</v>
      </c>
      <c r="W116" s="66">
        <v>9</v>
      </c>
      <c r="X116" s="67" t="str">
        <f>TABELA!$B41</f>
        <v>Paulo Feitosa</v>
      </c>
      <c r="Y116" s="66">
        <v>10</v>
      </c>
      <c r="Z116" s="67" t="str">
        <f>TABELA!$B41</f>
        <v>Paulo Feitosa</v>
      </c>
      <c r="AA116" s="66">
        <v>11</v>
      </c>
      <c r="AB116" s="67" t="str">
        <f>TABELA!$B41</f>
        <v>Paulo Feitosa</v>
      </c>
      <c r="AC116" s="66">
        <v>12</v>
      </c>
      <c r="AD116" s="67" t="str">
        <f>TABELA!$B41</f>
        <v>Paulo Feitosa</v>
      </c>
      <c r="AE116" s="66">
        <v>13</v>
      </c>
      <c r="AF116" s="67" t="str">
        <f>TABELA!$B41</f>
        <v>Paulo Feitosa</v>
      </c>
      <c r="AG116" s="66">
        <v>14</v>
      </c>
      <c r="AH116" s="67" t="str">
        <f>TABELA!$B41</f>
        <v>Paulo Feitosa</v>
      </c>
      <c r="AI116" s="66">
        <v>15</v>
      </c>
      <c r="AJ116" s="67" t="str">
        <f>TABELA!$B41</f>
        <v>Paulo Feitosa</v>
      </c>
      <c r="AK116" s="66">
        <v>16</v>
      </c>
      <c r="AL116" s="67" t="str">
        <f>TABELA!$B41</f>
        <v>Paulo Feitosa</v>
      </c>
      <c r="AM116" s="66">
        <v>17</v>
      </c>
      <c r="AN116" s="67" t="str">
        <f>TABELA!$B41</f>
        <v>Paulo Feitosa</v>
      </c>
      <c r="AO116" s="66">
        <v>18</v>
      </c>
      <c r="AP116" s="67" t="str">
        <f>TABELA!$B41</f>
        <v>Paulo Feitosa</v>
      </c>
      <c r="AQ116" s="66">
        <v>19</v>
      </c>
      <c r="AR116" s="67" t="str">
        <f>TABELA!$B41</f>
        <v>Paulo Feitosa</v>
      </c>
      <c r="AS116" s="66">
        <v>20</v>
      </c>
      <c r="AT116" s="67" t="str">
        <f>TABELA!$B41</f>
        <v>Paulo Feitosa</v>
      </c>
      <c r="AU116" s="66">
        <v>21</v>
      </c>
      <c r="AV116" s="67" t="str">
        <f>TABELA!$B41</f>
        <v>Paulo Feitosa</v>
      </c>
      <c r="AW116" s="66">
        <v>22</v>
      </c>
      <c r="AX116" s="67" t="str">
        <f>TABELA!$B41</f>
        <v>Paulo Feitosa</v>
      </c>
      <c r="AY116" s="66">
        <v>23</v>
      </c>
      <c r="AZ116" s="67" t="str">
        <f>TABELA!$B41</f>
        <v>Paulo Feitosa</v>
      </c>
      <c r="BA116" s="66">
        <v>24</v>
      </c>
      <c r="BB116" s="67" t="str">
        <f>TABELA!$B41</f>
        <v>Paulo Feitosa</v>
      </c>
      <c r="BC116" s="66">
        <v>25</v>
      </c>
      <c r="BD116" s="67" t="str">
        <f>TABELA!$B41</f>
        <v>Paulo Feitosa</v>
      </c>
      <c r="BE116" s="66">
        <v>26</v>
      </c>
      <c r="BF116" s="67" t="str">
        <f>TABELA!$B41</f>
        <v>Paulo Feitosa</v>
      </c>
      <c r="BG116" s="66">
        <v>27</v>
      </c>
      <c r="BH116" s="67" t="str">
        <f>TABELA!$B41</f>
        <v>Paulo Feitosa</v>
      </c>
      <c r="BI116" s="66">
        <v>28</v>
      </c>
      <c r="BJ116" s="67" t="str">
        <f>TABELA!$B41</f>
        <v>Paulo Feitosa</v>
      </c>
      <c r="BK116" s="66">
        <v>29</v>
      </c>
      <c r="BL116" s="67" t="str">
        <f>TABELA!$B41</f>
        <v>Paulo Feitosa</v>
      </c>
      <c r="BM116" s="66">
        <v>30</v>
      </c>
      <c r="BN116" s="67" t="str">
        <f>TABELA!$B41</f>
        <v>Paulo Feitosa</v>
      </c>
      <c r="BO116" s="66">
        <v>31</v>
      </c>
      <c r="BP116" s="67" t="str">
        <f>TABELA!$B41</f>
        <v>Paulo Feitosa</v>
      </c>
      <c r="BQ116" s="66">
        <v>32</v>
      </c>
      <c r="BR116" s="67" t="str">
        <f>TABELA!$B41</f>
        <v>Paulo Feitosa</v>
      </c>
      <c r="BS116" s="66">
        <v>33</v>
      </c>
      <c r="BT116" s="67" t="str">
        <f>TABELA!$B41</f>
        <v>Paulo Feitosa</v>
      </c>
      <c r="BU116" s="66">
        <v>34</v>
      </c>
      <c r="BV116" s="67" t="str">
        <f>TABELA!$B41</f>
        <v>Paulo Feitosa</v>
      </c>
      <c r="BW116" s="66">
        <v>35</v>
      </c>
      <c r="BX116" s="67" t="str">
        <f>TABELA!$B41</f>
        <v>Paulo Feitosa</v>
      </c>
      <c r="BY116" s="66">
        <v>36</v>
      </c>
      <c r="BZ116" s="67" t="str">
        <f>TABELA!$B41</f>
        <v>Paulo Feitosa</v>
      </c>
      <c r="CA116" s="66">
        <v>37</v>
      </c>
      <c r="CB116" s="67" t="str">
        <f>TABELA!$B41</f>
        <v>Paulo Feitosa</v>
      </c>
      <c r="CC116" s="66">
        <v>38</v>
      </c>
      <c r="CD116" s="67" t="str">
        <f>TABELA!$B41</f>
        <v>Paulo Feitosa</v>
      </c>
      <c r="CE116" s="66">
        <v>39</v>
      </c>
      <c r="CF116" s="67" t="str">
        <f>TABELA!$B41</f>
        <v>Paulo Feitosa</v>
      </c>
      <c r="CG116" s="66">
        <v>40</v>
      </c>
      <c r="CH116" s="67" t="str">
        <f>TABELA!$B41</f>
        <v>Paulo Feitosa</v>
      </c>
      <c r="CI116" s="66">
        <v>41</v>
      </c>
    </row>
    <row r="117" spans="5:87" ht="30" x14ac:dyDescent="0.25">
      <c r="E117" s="69" t="s">
        <v>1</v>
      </c>
      <c r="F117" s="69" t="s">
        <v>1</v>
      </c>
      <c r="G117" s="68" t="s">
        <v>206</v>
      </c>
      <c r="H117" s="69" t="s">
        <v>1</v>
      </c>
      <c r="I117" s="68" t="s">
        <v>206</v>
      </c>
      <c r="J117" s="69" t="s">
        <v>1</v>
      </c>
      <c r="K117" s="68" t="s">
        <v>206</v>
      </c>
      <c r="L117" s="69" t="s">
        <v>1</v>
      </c>
      <c r="M117" s="68" t="s">
        <v>206</v>
      </c>
      <c r="N117" s="69" t="s">
        <v>1</v>
      </c>
      <c r="O117" s="68" t="s">
        <v>206</v>
      </c>
      <c r="P117" s="69" t="s">
        <v>1</v>
      </c>
      <c r="Q117" s="68" t="s">
        <v>206</v>
      </c>
      <c r="R117" s="69" t="s">
        <v>1</v>
      </c>
      <c r="S117" s="68" t="s">
        <v>206</v>
      </c>
      <c r="T117" s="69" t="s">
        <v>1</v>
      </c>
      <c r="U117" s="68" t="s">
        <v>206</v>
      </c>
      <c r="V117" s="69" t="s">
        <v>1</v>
      </c>
      <c r="W117" s="68" t="s">
        <v>206</v>
      </c>
      <c r="X117" s="69" t="s">
        <v>1</v>
      </c>
      <c r="Y117" s="68" t="s">
        <v>206</v>
      </c>
      <c r="Z117" s="69" t="s">
        <v>1</v>
      </c>
      <c r="AA117" s="68" t="s">
        <v>206</v>
      </c>
      <c r="AB117" s="69" t="s">
        <v>1</v>
      </c>
      <c r="AC117" s="68" t="s">
        <v>206</v>
      </c>
      <c r="AD117" s="69" t="s">
        <v>1</v>
      </c>
      <c r="AE117" s="68" t="s">
        <v>206</v>
      </c>
      <c r="AF117" s="69" t="s">
        <v>1</v>
      </c>
      <c r="AG117" s="68" t="s">
        <v>206</v>
      </c>
      <c r="AH117" s="69" t="s">
        <v>1</v>
      </c>
      <c r="AI117" s="68" t="s">
        <v>206</v>
      </c>
      <c r="AJ117" s="69" t="s">
        <v>1</v>
      </c>
      <c r="AK117" s="68" t="s">
        <v>206</v>
      </c>
      <c r="AL117" s="69" t="s">
        <v>1</v>
      </c>
      <c r="AM117" s="68" t="s">
        <v>206</v>
      </c>
      <c r="AN117" s="69" t="s">
        <v>1</v>
      </c>
      <c r="AO117" s="68" t="s">
        <v>206</v>
      </c>
      <c r="AP117" s="69" t="s">
        <v>1</v>
      </c>
      <c r="AQ117" s="68" t="s">
        <v>206</v>
      </c>
      <c r="AR117" s="69" t="s">
        <v>1</v>
      </c>
      <c r="AS117" s="68" t="s">
        <v>206</v>
      </c>
      <c r="AT117" s="69" t="s">
        <v>1</v>
      </c>
      <c r="AU117" s="68" t="s">
        <v>206</v>
      </c>
      <c r="AV117" s="69" t="s">
        <v>1</v>
      </c>
      <c r="AW117" s="68" t="s">
        <v>206</v>
      </c>
      <c r="AX117" s="69" t="s">
        <v>1</v>
      </c>
      <c r="AY117" s="68" t="s">
        <v>206</v>
      </c>
      <c r="AZ117" s="69" t="s">
        <v>1</v>
      </c>
      <c r="BA117" s="68" t="s">
        <v>206</v>
      </c>
      <c r="BB117" s="69" t="s">
        <v>1</v>
      </c>
      <c r="BC117" s="68" t="s">
        <v>206</v>
      </c>
      <c r="BD117" s="69" t="s">
        <v>1</v>
      </c>
      <c r="BE117" s="68" t="s">
        <v>206</v>
      </c>
      <c r="BF117" s="69" t="s">
        <v>1</v>
      </c>
      <c r="BG117" s="68" t="s">
        <v>206</v>
      </c>
      <c r="BH117" s="69" t="s">
        <v>1</v>
      </c>
      <c r="BI117" s="68" t="s">
        <v>206</v>
      </c>
      <c r="BJ117" s="69" t="s">
        <v>1</v>
      </c>
      <c r="BK117" s="68" t="s">
        <v>206</v>
      </c>
      <c r="BL117" s="69" t="s">
        <v>1</v>
      </c>
      <c r="BM117" s="68" t="s">
        <v>206</v>
      </c>
      <c r="BN117" s="69" t="s">
        <v>1</v>
      </c>
      <c r="BO117" s="68" t="s">
        <v>206</v>
      </c>
      <c r="BP117" s="69" t="s">
        <v>1</v>
      </c>
      <c r="BQ117" s="68" t="s">
        <v>206</v>
      </c>
      <c r="BR117" s="69" t="s">
        <v>1</v>
      </c>
      <c r="BS117" s="68" t="s">
        <v>206</v>
      </c>
      <c r="BT117" s="69" t="s">
        <v>1</v>
      </c>
      <c r="BU117" s="68" t="s">
        <v>206</v>
      </c>
      <c r="BV117" s="69" t="s">
        <v>1</v>
      </c>
      <c r="BW117" s="68" t="s">
        <v>206</v>
      </c>
      <c r="BX117" s="69" t="s">
        <v>1</v>
      </c>
      <c r="BY117" s="68" t="s">
        <v>206</v>
      </c>
      <c r="BZ117" s="69" t="s">
        <v>1</v>
      </c>
      <c r="CA117" s="68" t="s">
        <v>206</v>
      </c>
      <c r="CB117" s="69" t="s">
        <v>1</v>
      </c>
      <c r="CC117" s="68" t="s">
        <v>206</v>
      </c>
      <c r="CD117" s="69" t="s">
        <v>1</v>
      </c>
      <c r="CE117" s="68" t="s">
        <v>206</v>
      </c>
      <c r="CF117" s="69" t="s">
        <v>1</v>
      </c>
      <c r="CG117" s="68" t="s">
        <v>206</v>
      </c>
      <c r="CH117" s="69" t="s">
        <v>1</v>
      </c>
      <c r="CI117" s="68" t="s">
        <v>206</v>
      </c>
    </row>
    <row r="118" spans="5:87" x14ac:dyDescent="0.25">
      <c r="E118" s="67" t="str">
        <f>TABELA!$B42</f>
        <v>Rafael Cançado</v>
      </c>
      <c r="F118" s="67" t="str">
        <f>TABELA!$B42</f>
        <v>Rafael Cançado</v>
      </c>
      <c r="G118" s="66">
        <v>1</v>
      </c>
      <c r="H118" s="67" t="str">
        <f>TABELA!$B42</f>
        <v>Rafael Cançado</v>
      </c>
      <c r="I118" s="66">
        <v>2</v>
      </c>
      <c r="J118" s="67" t="str">
        <f>TABELA!$B42</f>
        <v>Rafael Cançado</v>
      </c>
      <c r="K118" s="66">
        <v>3</v>
      </c>
      <c r="L118" s="67" t="str">
        <f>TABELA!$B42</f>
        <v>Rafael Cançado</v>
      </c>
      <c r="M118" s="66">
        <v>4</v>
      </c>
      <c r="N118" s="67" t="str">
        <f>TABELA!$B42</f>
        <v>Rafael Cançado</v>
      </c>
      <c r="O118" s="66">
        <v>5</v>
      </c>
      <c r="P118" s="67" t="str">
        <f>TABELA!$B42</f>
        <v>Rafael Cançado</v>
      </c>
      <c r="Q118" s="66">
        <v>6</v>
      </c>
      <c r="R118" s="67" t="str">
        <f>TABELA!$B42</f>
        <v>Rafael Cançado</v>
      </c>
      <c r="S118" s="66">
        <v>7</v>
      </c>
      <c r="T118" s="67" t="str">
        <f>TABELA!$B42</f>
        <v>Rafael Cançado</v>
      </c>
      <c r="U118" s="66">
        <v>8</v>
      </c>
      <c r="V118" s="67" t="str">
        <f>TABELA!$B42</f>
        <v>Rafael Cançado</v>
      </c>
      <c r="W118" s="66">
        <v>9</v>
      </c>
      <c r="X118" s="67" t="str">
        <f>TABELA!$B42</f>
        <v>Rafael Cançado</v>
      </c>
      <c r="Y118" s="66">
        <v>10</v>
      </c>
      <c r="Z118" s="67" t="str">
        <f>TABELA!$B42</f>
        <v>Rafael Cançado</v>
      </c>
      <c r="AA118" s="66">
        <v>11</v>
      </c>
      <c r="AB118" s="67" t="str">
        <f>TABELA!$B42</f>
        <v>Rafael Cançado</v>
      </c>
      <c r="AC118" s="66">
        <v>12</v>
      </c>
      <c r="AD118" s="67" t="str">
        <f>TABELA!$B42</f>
        <v>Rafael Cançado</v>
      </c>
      <c r="AE118" s="66">
        <v>13</v>
      </c>
      <c r="AF118" s="67" t="str">
        <f>TABELA!$B42</f>
        <v>Rafael Cançado</v>
      </c>
      <c r="AG118" s="66">
        <v>14</v>
      </c>
      <c r="AH118" s="67" t="str">
        <f>TABELA!$B42</f>
        <v>Rafael Cançado</v>
      </c>
      <c r="AI118" s="66">
        <v>15</v>
      </c>
      <c r="AJ118" s="67" t="str">
        <f>TABELA!$B42</f>
        <v>Rafael Cançado</v>
      </c>
      <c r="AK118" s="66">
        <v>16</v>
      </c>
      <c r="AL118" s="67" t="str">
        <f>TABELA!$B42</f>
        <v>Rafael Cançado</v>
      </c>
      <c r="AM118" s="66">
        <v>17</v>
      </c>
      <c r="AN118" s="67" t="str">
        <f>TABELA!$B42</f>
        <v>Rafael Cançado</v>
      </c>
      <c r="AO118" s="66">
        <v>18</v>
      </c>
      <c r="AP118" s="67" t="str">
        <f>TABELA!$B42</f>
        <v>Rafael Cançado</v>
      </c>
      <c r="AQ118" s="66">
        <v>19</v>
      </c>
      <c r="AR118" s="67" t="str">
        <f>TABELA!$B42</f>
        <v>Rafael Cançado</v>
      </c>
      <c r="AS118" s="66">
        <v>20</v>
      </c>
      <c r="AT118" s="67" t="str">
        <f>TABELA!$B42</f>
        <v>Rafael Cançado</v>
      </c>
      <c r="AU118" s="66">
        <v>21</v>
      </c>
      <c r="AV118" s="67" t="str">
        <f>TABELA!$B42</f>
        <v>Rafael Cançado</v>
      </c>
      <c r="AW118" s="66">
        <v>22</v>
      </c>
      <c r="AX118" s="67" t="str">
        <f>TABELA!$B42</f>
        <v>Rafael Cançado</v>
      </c>
      <c r="AY118" s="66">
        <v>23</v>
      </c>
      <c r="AZ118" s="67" t="str">
        <f>TABELA!$B42</f>
        <v>Rafael Cançado</v>
      </c>
      <c r="BA118" s="66">
        <v>24</v>
      </c>
      <c r="BB118" s="67" t="str">
        <f>TABELA!$B42</f>
        <v>Rafael Cançado</v>
      </c>
      <c r="BC118" s="66">
        <v>25</v>
      </c>
      <c r="BD118" s="67" t="str">
        <f>TABELA!$B42</f>
        <v>Rafael Cançado</v>
      </c>
      <c r="BE118" s="66">
        <v>26</v>
      </c>
      <c r="BF118" s="67" t="str">
        <f>TABELA!$B42</f>
        <v>Rafael Cançado</v>
      </c>
      <c r="BG118" s="66">
        <v>27</v>
      </c>
      <c r="BH118" s="67" t="str">
        <f>TABELA!$B42</f>
        <v>Rafael Cançado</v>
      </c>
      <c r="BI118" s="66">
        <v>28</v>
      </c>
      <c r="BJ118" s="67" t="str">
        <f>TABELA!$B42</f>
        <v>Rafael Cançado</v>
      </c>
      <c r="BK118" s="66">
        <v>29</v>
      </c>
      <c r="BL118" s="67" t="str">
        <f>TABELA!$B42</f>
        <v>Rafael Cançado</v>
      </c>
      <c r="BM118" s="66">
        <v>30</v>
      </c>
      <c r="BN118" s="67" t="str">
        <f>TABELA!$B42</f>
        <v>Rafael Cançado</v>
      </c>
      <c r="BO118" s="66">
        <v>31</v>
      </c>
      <c r="BP118" s="67" t="str">
        <f>TABELA!$B42</f>
        <v>Rafael Cançado</v>
      </c>
      <c r="BQ118" s="66">
        <v>32</v>
      </c>
      <c r="BR118" s="67" t="str">
        <f>TABELA!$B42</f>
        <v>Rafael Cançado</v>
      </c>
      <c r="BS118" s="66">
        <v>33</v>
      </c>
      <c r="BT118" s="67" t="str">
        <f>TABELA!$B42</f>
        <v>Rafael Cançado</v>
      </c>
      <c r="BU118" s="66">
        <v>34</v>
      </c>
      <c r="BV118" s="67" t="str">
        <f>TABELA!$B42</f>
        <v>Rafael Cançado</v>
      </c>
      <c r="BW118" s="66">
        <v>35</v>
      </c>
      <c r="BX118" s="67" t="str">
        <f>TABELA!$B42</f>
        <v>Rafael Cançado</v>
      </c>
      <c r="BY118" s="66">
        <v>36</v>
      </c>
      <c r="BZ118" s="67" t="str">
        <f>TABELA!$B42</f>
        <v>Rafael Cançado</v>
      </c>
      <c r="CA118" s="66">
        <v>37</v>
      </c>
      <c r="CB118" s="67" t="str">
        <f>TABELA!$B42</f>
        <v>Rafael Cançado</v>
      </c>
      <c r="CC118" s="66">
        <v>38</v>
      </c>
      <c r="CD118" s="67" t="str">
        <f>TABELA!$B42</f>
        <v>Rafael Cançado</v>
      </c>
      <c r="CE118" s="66">
        <v>39</v>
      </c>
      <c r="CF118" s="67" t="str">
        <f>TABELA!$B42</f>
        <v>Rafael Cançado</v>
      </c>
      <c r="CG118" s="66">
        <v>40</v>
      </c>
      <c r="CH118" s="67" t="str">
        <f>TABELA!$B42</f>
        <v>Rafael Cançado</v>
      </c>
      <c r="CI118" s="66">
        <v>41</v>
      </c>
    </row>
    <row r="119" spans="5:87" ht="30" x14ac:dyDescent="0.25">
      <c r="E119" s="69" t="s">
        <v>1</v>
      </c>
      <c r="F119" s="69" t="s">
        <v>1</v>
      </c>
      <c r="G119" s="68" t="s">
        <v>206</v>
      </c>
      <c r="H119" s="69" t="s">
        <v>1</v>
      </c>
      <c r="I119" s="68" t="s">
        <v>206</v>
      </c>
      <c r="J119" s="69" t="s">
        <v>1</v>
      </c>
      <c r="K119" s="68" t="s">
        <v>206</v>
      </c>
      <c r="L119" s="69" t="s">
        <v>1</v>
      </c>
      <c r="M119" s="68" t="s">
        <v>206</v>
      </c>
      <c r="N119" s="69" t="s">
        <v>1</v>
      </c>
      <c r="O119" s="68" t="s">
        <v>206</v>
      </c>
      <c r="P119" s="69" t="s">
        <v>1</v>
      </c>
      <c r="Q119" s="68" t="s">
        <v>206</v>
      </c>
      <c r="R119" s="69" t="s">
        <v>1</v>
      </c>
      <c r="S119" s="68" t="s">
        <v>206</v>
      </c>
      <c r="T119" s="69" t="s">
        <v>1</v>
      </c>
      <c r="U119" s="68" t="s">
        <v>206</v>
      </c>
      <c r="V119" s="69" t="s">
        <v>1</v>
      </c>
      <c r="W119" s="68" t="s">
        <v>206</v>
      </c>
      <c r="X119" s="69" t="s">
        <v>1</v>
      </c>
      <c r="Y119" s="68" t="s">
        <v>206</v>
      </c>
      <c r="Z119" s="69" t="s">
        <v>1</v>
      </c>
      <c r="AA119" s="68" t="s">
        <v>206</v>
      </c>
      <c r="AB119" s="69" t="s">
        <v>1</v>
      </c>
      <c r="AC119" s="68" t="s">
        <v>206</v>
      </c>
      <c r="AD119" s="69" t="s">
        <v>1</v>
      </c>
      <c r="AE119" s="68" t="s">
        <v>206</v>
      </c>
      <c r="AF119" s="69" t="s">
        <v>1</v>
      </c>
      <c r="AG119" s="68" t="s">
        <v>206</v>
      </c>
      <c r="AH119" s="69" t="s">
        <v>1</v>
      </c>
      <c r="AI119" s="68" t="s">
        <v>206</v>
      </c>
      <c r="AJ119" s="69" t="s">
        <v>1</v>
      </c>
      <c r="AK119" s="68" t="s">
        <v>206</v>
      </c>
      <c r="AL119" s="69" t="s">
        <v>1</v>
      </c>
      <c r="AM119" s="68" t="s">
        <v>206</v>
      </c>
      <c r="AN119" s="69" t="s">
        <v>1</v>
      </c>
      <c r="AO119" s="68" t="s">
        <v>206</v>
      </c>
      <c r="AP119" s="69" t="s">
        <v>1</v>
      </c>
      <c r="AQ119" s="68" t="s">
        <v>206</v>
      </c>
      <c r="AR119" s="69" t="s">
        <v>1</v>
      </c>
      <c r="AS119" s="68" t="s">
        <v>206</v>
      </c>
      <c r="AT119" s="69" t="s">
        <v>1</v>
      </c>
      <c r="AU119" s="68" t="s">
        <v>206</v>
      </c>
      <c r="AV119" s="69" t="s">
        <v>1</v>
      </c>
      <c r="AW119" s="68" t="s">
        <v>206</v>
      </c>
      <c r="AX119" s="69" t="s">
        <v>1</v>
      </c>
      <c r="AY119" s="68" t="s">
        <v>206</v>
      </c>
      <c r="AZ119" s="69" t="s">
        <v>1</v>
      </c>
      <c r="BA119" s="68" t="s">
        <v>206</v>
      </c>
      <c r="BB119" s="69" t="s">
        <v>1</v>
      </c>
      <c r="BC119" s="68" t="s">
        <v>206</v>
      </c>
      <c r="BD119" s="69" t="s">
        <v>1</v>
      </c>
      <c r="BE119" s="68" t="s">
        <v>206</v>
      </c>
      <c r="BF119" s="69" t="s">
        <v>1</v>
      </c>
      <c r="BG119" s="68" t="s">
        <v>206</v>
      </c>
      <c r="BH119" s="69" t="s">
        <v>1</v>
      </c>
      <c r="BI119" s="68" t="s">
        <v>206</v>
      </c>
      <c r="BJ119" s="69" t="s">
        <v>1</v>
      </c>
      <c r="BK119" s="68" t="s">
        <v>206</v>
      </c>
      <c r="BL119" s="69" t="s">
        <v>1</v>
      </c>
      <c r="BM119" s="68" t="s">
        <v>206</v>
      </c>
      <c r="BN119" s="69" t="s">
        <v>1</v>
      </c>
      <c r="BO119" s="68" t="s">
        <v>206</v>
      </c>
      <c r="BP119" s="69" t="s">
        <v>1</v>
      </c>
      <c r="BQ119" s="68" t="s">
        <v>206</v>
      </c>
      <c r="BR119" s="69" t="s">
        <v>1</v>
      </c>
      <c r="BS119" s="68" t="s">
        <v>206</v>
      </c>
      <c r="BT119" s="69" t="s">
        <v>1</v>
      </c>
      <c r="BU119" s="68" t="s">
        <v>206</v>
      </c>
      <c r="BV119" s="69" t="s">
        <v>1</v>
      </c>
      <c r="BW119" s="68" t="s">
        <v>206</v>
      </c>
      <c r="BX119" s="69" t="s">
        <v>1</v>
      </c>
      <c r="BY119" s="68" t="s">
        <v>206</v>
      </c>
      <c r="BZ119" s="69" t="s">
        <v>1</v>
      </c>
      <c r="CA119" s="68" t="s">
        <v>206</v>
      </c>
      <c r="CB119" s="69" t="s">
        <v>1</v>
      </c>
      <c r="CC119" s="68" t="s">
        <v>206</v>
      </c>
      <c r="CD119" s="69" t="s">
        <v>1</v>
      </c>
      <c r="CE119" s="68" t="s">
        <v>206</v>
      </c>
      <c r="CF119" s="69" t="s">
        <v>1</v>
      </c>
      <c r="CG119" s="68" t="s">
        <v>206</v>
      </c>
      <c r="CH119" s="69" t="s">
        <v>1</v>
      </c>
      <c r="CI119" s="68" t="s">
        <v>206</v>
      </c>
    </row>
    <row r="120" spans="5:87" x14ac:dyDescent="0.25">
      <c r="E120" s="67" t="str">
        <f>TABELA!$B43</f>
        <v>Reinaldo Paoli</v>
      </c>
      <c r="F120" s="67" t="str">
        <f>TABELA!$B43</f>
        <v>Reinaldo Paoli</v>
      </c>
      <c r="G120" s="66">
        <v>1</v>
      </c>
      <c r="H120" s="67" t="str">
        <f>TABELA!$B43</f>
        <v>Reinaldo Paoli</v>
      </c>
      <c r="I120" s="66">
        <v>2</v>
      </c>
      <c r="J120" s="67" t="str">
        <f>TABELA!$B43</f>
        <v>Reinaldo Paoli</v>
      </c>
      <c r="K120" s="66">
        <v>3</v>
      </c>
      <c r="L120" s="67" t="str">
        <f>TABELA!$B43</f>
        <v>Reinaldo Paoli</v>
      </c>
      <c r="M120" s="66">
        <v>4</v>
      </c>
      <c r="N120" s="67" t="str">
        <f>TABELA!$B43</f>
        <v>Reinaldo Paoli</v>
      </c>
      <c r="O120" s="66">
        <v>5</v>
      </c>
      <c r="P120" s="67" t="str">
        <f>TABELA!$B43</f>
        <v>Reinaldo Paoli</v>
      </c>
      <c r="Q120" s="66">
        <v>6</v>
      </c>
      <c r="R120" s="67" t="str">
        <f>TABELA!$B43</f>
        <v>Reinaldo Paoli</v>
      </c>
      <c r="S120" s="66">
        <v>7</v>
      </c>
      <c r="T120" s="67" t="str">
        <f>TABELA!$B43</f>
        <v>Reinaldo Paoli</v>
      </c>
      <c r="U120" s="66">
        <v>8</v>
      </c>
      <c r="V120" s="67" t="str">
        <f>TABELA!$B43</f>
        <v>Reinaldo Paoli</v>
      </c>
      <c r="W120" s="66">
        <v>9</v>
      </c>
      <c r="X120" s="67" t="str">
        <f>TABELA!$B43</f>
        <v>Reinaldo Paoli</v>
      </c>
      <c r="Y120" s="66">
        <v>10</v>
      </c>
      <c r="Z120" s="67" t="str">
        <f>TABELA!$B43</f>
        <v>Reinaldo Paoli</v>
      </c>
      <c r="AA120" s="66">
        <v>11</v>
      </c>
      <c r="AB120" s="67" t="str">
        <f>TABELA!$B43</f>
        <v>Reinaldo Paoli</v>
      </c>
      <c r="AC120" s="66">
        <v>12</v>
      </c>
      <c r="AD120" s="67" t="str">
        <f>TABELA!$B43</f>
        <v>Reinaldo Paoli</v>
      </c>
      <c r="AE120" s="66">
        <v>13</v>
      </c>
      <c r="AF120" s="67" t="str">
        <f>TABELA!$B43</f>
        <v>Reinaldo Paoli</v>
      </c>
      <c r="AG120" s="66">
        <v>14</v>
      </c>
      <c r="AH120" s="67" t="str">
        <f>TABELA!$B43</f>
        <v>Reinaldo Paoli</v>
      </c>
      <c r="AI120" s="66">
        <v>15</v>
      </c>
      <c r="AJ120" s="67" t="str">
        <f>TABELA!$B43</f>
        <v>Reinaldo Paoli</v>
      </c>
      <c r="AK120" s="66">
        <v>16</v>
      </c>
      <c r="AL120" s="67" t="str">
        <f>TABELA!$B43</f>
        <v>Reinaldo Paoli</v>
      </c>
      <c r="AM120" s="66">
        <v>17</v>
      </c>
      <c r="AN120" s="67" t="str">
        <f>TABELA!$B43</f>
        <v>Reinaldo Paoli</v>
      </c>
      <c r="AO120" s="66">
        <v>18</v>
      </c>
      <c r="AP120" s="67" t="str">
        <f>TABELA!$B43</f>
        <v>Reinaldo Paoli</v>
      </c>
      <c r="AQ120" s="66">
        <v>19</v>
      </c>
      <c r="AR120" s="67" t="str">
        <f>TABELA!$B43</f>
        <v>Reinaldo Paoli</v>
      </c>
      <c r="AS120" s="66">
        <v>20</v>
      </c>
      <c r="AT120" s="67" t="str">
        <f>TABELA!$B43</f>
        <v>Reinaldo Paoli</v>
      </c>
      <c r="AU120" s="66">
        <v>21</v>
      </c>
      <c r="AV120" s="67" t="str">
        <f>TABELA!$B43</f>
        <v>Reinaldo Paoli</v>
      </c>
      <c r="AW120" s="66">
        <v>22</v>
      </c>
      <c r="AX120" s="67" t="str">
        <f>TABELA!$B43</f>
        <v>Reinaldo Paoli</v>
      </c>
      <c r="AY120" s="66">
        <v>23</v>
      </c>
      <c r="AZ120" s="67" t="str">
        <f>TABELA!$B43</f>
        <v>Reinaldo Paoli</v>
      </c>
      <c r="BA120" s="66">
        <v>24</v>
      </c>
      <c r="BB120" s="67" t="str">
        <f>TABELA!$B43</f>
        <v>Reinaldo Paoli</v>
      </c>
      <c r="BC120" s="66">
        <v>25</v>
      </c>
      <c r="BD120" s="67" t="str">
        <f>TABELA!$B43</f>
        <v>Reinaldo Paoli</v>
      </c>
      <c r="BE120" s="66">
        <v>26</v>
      </c>
      <c r="BF120" s="67" t="str">
        <f>TABELA!$B43</f>
        <v>Reinaldo Paoli</v>
      </c>
      <c r="BG120" s="66">
        <v>27</v>
      </c>
      <c r="BH120" s="67" t="str">
        <f>TABELA!$B43</f>
        <v>Reinaldo Paoli</v>
      </c>
      <c r="BI120" s="66">
        <v>28</v>
      </c>
      <c r="BJ120" s="67" t="str">
        <f>TABELA!$B43</f>
        <v>Reinaldo Paoli</v>
      </c>
      <c r="BK120" s="66">
        <v>29</v>
      </c>
      <c r="BL120" s="67" t="str">
        <f>TABELA!$B43</f>
        <v>Reinaldo Paoli</v>
      </c>
      <c r="BM120" s="66">
        <v>30</v>
      </c>
      <c r="BN120" s="67" t="str">
        <f>TABELA!$B43</f>
        <v>Reinaldo Paoli</v>
      </c>
      <c r="BO120" s="66">
        <v>31</v>
      </c>
      <c r="BP120" s="67" t="str">
        <f>TABELA!$B43</f>
        <v>Reinaldo Paoli</v>
      </c>
      <c r="BQ120" s="66">
        <v>32</v>
      </c>
      <c r="BR120" s="67" t="str">
        <f>TABELA!$B43</f>
        <v>Reinaldo Paoli</v>
      </c>
      <c r="BS120" s="66">
        <v>33</v>
      </c>
      <c r="BT120" s="67" t="str">
        <f>TABELA!$B43</f>
        <v>Reinaldo Paoli</v>
      </c>
      <c r="BU120" s="66">
        <v>34</v>
      </c>
      <c r="BV120" s="67" t="str">
        <f>TABELA!$B43</f>
        <v>Reinaldo Paoli</v>
      </c>
      <c r="BW120" s="66">
        <v>35</v>
      </c>
      <c r="BX120" s="67" t="str">
        <f>TABELA!$B43</f>
        <v>Reinaldo Paoli</v>
      </c>
      <c r="BY120" s="66">
        <v>36</v>
      </c>
      <c r="BZ120" s="67" t="str">
        <f>TABELA!$B43</f>
        <v>Reinaldo Paoli</v>
      </c>
      <c r="CA120" s="66">
        <v>37</v>
      </c>
      <c r="CB120" s="67" t="str">
        <f>TABELA!$B43</f>
        <v>Reinaldo Paoli</v>
      </c>
      <c r="CC120" s="66">
        <v>38</v>
      </c>
      <c r="CD120" s="67" t="str">
        <f>TABELA!$B43</f>
        <v>Reinaldo Paoli</v>
      </c>
      <c r="CE120" s="66">
        <v>39</v>
      </c>
      <c r="CF120" s="67" t="str">
        <f>TABELA!$B43</f>
        <v>Reinaldo Paoli</v>
      </c>
      <c r="CG120" s="66">
        <v>40</v>
      </c>
      <c r="CH120" s="67" t="str">
        <f>TABELA!$B43</f>
        <v>Reinaldo Paoli</v>
      </c>
      <c r="CI120" s="66">
        <v>41</v>
      </c>
    </row>
    <row r="121" spans="5:87" ht="30" x14ac:dyDescent="0.25">
      <c r="E121" s="69" t="s">
        <v>1</v>
      </c>
      <c r="F121" s="69" t="s">
        <v>1</v>
      </c>
      <c r="G121" s="68" t="s">
        <v>206</v>
      </c>
      <c r="H121" s="69" t="s">
        <v>1</v>
      </c>
      <c r="I121" s="68" t="s">
        <v>206</v>
      </c>
      <c r="J121" s="69" t="s">
        <v>1</v>
      </c>
      <c r="K121" s="68" t="s">
        <v>206</v>
      </c>
      <c r="L121" s="69" t="s">
        <v>1</v>
      </c>
      <c r="M121" s="68" t="s">
        <v>206</v>
      </c>
      <c r="N121" s="69" t="s">
        <v>1</v>
      </c>
      <c r="O121" s="68" t="s">
        <v>206</v>
      </c>
      <c r="P121" s="69" t="s">
        <v>1</v>
      </c>
      <c r="Q121" s="68" t="s">
        <v>206</v>
      </c>
      <c r="R121" s="69" t="s">
        <v>1</v>
      </c>
      <c r="S121" s="68" t="s">
        <v>206</v>
      </c>
      <c r="T121" s="69" t="s">
        <v>1</v>
      </c>
      <c r="U121" s="68" t="s">
        <v>206</v>
      </c>
      <c r="V121" s="69" t="s">
        <v>1</v>
      </c>
      <c r="W121" s="68" t="s">
        <v>206</v>
      </c>
      <c r="X121" s="69" t="s">
        <v>1</v>
      </c>
      <c r="Y121" s="68" t="s">
        <v>206</v>
      </c>
      <c r="Z121" s="69" t="s">
        <v>1</v>
      </c>
      <c r="AA121" s="68" t="s">
        <v>206</v>
      </c>
      <c r="AB121" s="69" t="s">
        <v>1</v>
      </c>
      <c r="AC121" s="68" t="s">
        <v>206</v>
      </c>
      <c r="AD121" s="69" t="s">
        <v>1</v>
      </c>
      <c r="AE121" s="68" t="s">
        <v>206</v>
      </c>
      <c r="AF121" s="69" t="s">
        <v>1</v>
      </c>
      <c r="AG121" s="68" t="s">
        <v>206</v>
      </c>
      <c r="AH121" s="69" t="s">
        <v>1</v>
      </c>
      <c r="AI121" s="68" t="s">
        <v>206</v>
      </c>
      <c r="AJ121" s="69" t="s">
        <v>1</v>
      </c>
      <c r="AK121" s="68" t="s">
        <v>206</v>
      </c>
      <c r="AL121" s="69" t="s">
        <v>1</v>
      </c>
      <c r="AM121" s="68" t="s">
        <v>206</v>
      </c>
      <c r="AN121" s="69" t="s">
        <v>1</v>
      </c>
      <c r="AO121" s="68" t="s">
        <v>206</v>
      </c>
      <c r="AP121" s="69" t="s">
        <v>1</v>
      </c>
      <c r="AQ121" s="68" t="s">
        <v>206</v>
      </c>
      <c r="AR121" s="69" t="s">
        <v>1</v>
      </c>
      <c r="AS121" s="68" t="s">
        <v>206</v>
      </c>
      <c r="AT121" s="69" t="s">
        <v>1</v>
      </c>
      <c r="AU121" s="68" t="s">
        <v>206</v>
      </c>
      <c r="AV121" s="69" t="s">
        <v>1</v>
      </c>
      <c r="AW121" s="68" t="s">
        <v>206</v>
      </c>
      <c r="AX121" s="69" t="s">
        <v>1</v>
      </c>
      <c r="AY121" s="68" t="s">
        <v>206</v>
      </c>
      <c r="AZ121" s="69" t="s">
        <v>1</v>
      </c>
      <c r="BA121" s="68" t="s">
        <v>206</v>
      </c>
      <c r="BB121" s="69" t="s">
        <v>1</v>
      </c>
      <c r="BC121" s="68" t="s">
        <v>206</v>
      </c>
      <c r="BD121" s="69" t="s">
        <v>1</v>
      </c>
      <c r="BE121" s="68" t="s">
        <v>206</v>
      </c>
      <c r="BF121" s="69" t="s">
        <v>1</v>
      </c>
      <c r="BG121" s="68" t="s">
        <v>206</v>
      </c>
      <c r="BH121" s="69" t="s">
        <v>1</v>
      </c>
      <c r="BI121" s="68" t="s">
        <v>206</v>
      </c>
      <c r="BJ121" s="69" t="s">
        <v>1</v>
      </c>
      <c r="BK121" s="68" t="s">
        <v>206</v>
      </c>
      <c r="BL121" s="69" t="s">
        <v>1</v>
      </c>
      <c r="BM121" s="68" t="s">
        <v>206</v>
      </c>
      <c r="BN121" s="69" t="s">
        <v>1</v>
      </c>
      <c r="BO121" s="68" t="s">
        <v>206</v>
      </c>
      <c r="BP121" s="69" t="s">
        <v>1</v>
      </c>
      <c r="BQ121" s="68" t="s">
        <v>206</v>
      </c>
      <c r="BR121" s="69" t="s">
        <v>1</v>
      </c>
      <c r="BS121" s="68" t="s">
        <v>206</v>
      </c>
      <c r="BT121" s="69" t="s">
        <v>1</v>
      </c>
      <c r="BU121" s="68" t="s">
        <v>206</v>
      </c>
      <c r="BV121" s="69" t="s">
        <v>1</v>
      </c>
      <c r="BW121" s="68" t="s">
        <v>206</v>
      </c>
      <c r="BX121" s="69" t="s">
        <v>1</v>
      </c>
      <c r="BY121" s="68" t="s">
        <v>206</v>
      </c>
      <c r="BZ121" s="69" t="s">
        <v>1</v>
      </c>
      <c r="CA121" s="68" t="s">
        <v>206</v>
      </c>
      <c r="CB121" s="69" t="s">
        <v>1</v>
      </c>
      <c r="CC121" s="68" t="s">
        <v>206</v>
      </c>
      <c r="CD121" s="69" t="s">
        <v>1</v>
      </c>
      <c r="CE121" s="68" t="s">
        <v>206</v>
      </c>
      <c r="CF121" s="69" t="s">
        <v>1</v>
      </c>
      <c r="CG121" s="68" t="s">
        <v>206</v>
      </c>
      <c r="CH121" s="69" t="s">
        <v>1</v>
      </c>
      <c r="CI121" s="68" t="s">
        <v>206</v>
      </c>
    </row>
    <row r="122" spans="5:87" x14ac:dyDescent="0.25">
      <c r="E122" s="67" t="str">
        <f>TABELA!$B44</f>
        <v>Roberto Veloso</v>
      </c>
      <c r="F122" s="67" t="str">
        <f>TABELA!$B44</f>
        <v>Roberto Veloso</v>
      </c>
      <c r="G122" s="66">
        <v>1</v>
      </c>
      <c r="H122" s="67" t="str">
        <f>TABELA!$B44</f>
        <v>Roberto Veloso</v>
      </c>
      <c r="I122" s="66">
        <v>2</v>
      </c>
      <c r="J122" s="67" t="str">
        <f>TABELA!$B44</f>
        <v>Roberto Veloso</v>
      </c>
      <c r="K122" s="66">
        <v>3</v>
      </c>
      <c r="L122" s="67" t="str">
        <f>TABELA!$B44</f>
        <v>Roberto Veloso</v>
      </c>
      <c r="M122" s="66">
        <v>4</v>
      </c>
      <c r="N122" s="67" t="str">
        <f>TABELA!$B44</f>
        <v>Roberto Veloso</v>
      </c>
      <c r="O122" s="66">
        <v>5</v>
      </c>
      <c r="P122" s="67" t="str">
        <f>TABELA!$B44</f>
        <v>Roberto Veloso</v>
      </c>
      <c r="Q122" s="66">
        <v>6</v>
      </c>
      <c r="R122" s="67" t="str">
        <f>TABELA!$B44</f>
        <v>Roberto Veloso</v>
      </c>
      <c r="S122" s="66">
        <v>7</v>
      </c>
      <c r="T122" s="67" t="str">
        <f>TABELA!$B44</f>
        <v>Roberto Veloso</v>
      </c>
      <c r="U122" s="66">
        <v>8</v>
      </c>
      <c r="V122" s="67" t="str">
        <f>TABELA!$B44</f>
        <v>Roberto Veloso</v>
      </c>
      <c r="W122" s="66">
        <v>9</v>
      </c>
      <c r="X122" s="67" t="str">
        <f>TABELA!$B44</f>
        <v>Roberto Veloso</v>
      </c>
      <c r="Y122" s="66">
        <v>10</v>
      </c>
      <c r="Z122" s="67" t="str">
        <f>TABELA!$B44</f>
        <v>Roberto Veloso</v>
      </c>
      <c r="AA122" s="66">
        <v>11</v>
      </c>
      <c r="AB122" s="67" t="str">
        <f>TABELA!$B44</f>
        <v>Roberto Veloso</v>
      </c>
      <c r="AC122" s="66">
        <v>12</v>
      </c>
      <c r="AD122" s="67" t="str">
        <f>TABELA!$B44</f>
        <v>Roberto Veloso</v>
      </c>
      <c r="AE122" s="66">
        <v>13</v>
      </c>
      <c r="AF122" s="67" t="str">
        <f>TABELA!$B44</f>
        <v>Roberto Veloso</v>
      </c>
      <c r="AG122" s="66">
        <v>14</v>
      </c>
      <c r="AH122" s="67" t="str">
        <f>TABELA!$B44</f>
        <v>Roberto Veloso</v>
      </c>
      <c r="AI122" s="66">
        <v>15</v>
      </c>
      <c r="AJ122" s="67" t="str">
        <f>TABELA!$B44</f>
        <v>Roberto Veloso</v>
      </c>
      <c r="AK122" s="66">
        <v>16</v>
      </c>
      <c r="AL122" s="67" t="str">
        <f>TABELA!$B44</f>
        <v>Roberto Veloso</v>
      </c>
      <c r="AM122" s="66">
        <v>17</v>
      </c>
      <c r="AN122" s="67" t="str">
        <f>TABELA!$B44</f>
        <v>Roberto Veloso</v>
      </c>
      <c r="AO122" s="66">
        <v>18</v>
      </c>
      <c r="AP122" s="67" t="str">
        <f>TABELA!$B44</f>
        <v>Roberto Veloso</v>
      </c>
      <c r="AQ122" s="66">
        <v>19</v>
      </c>
      <c r="AR122" s="67" t="str">
        <f>TABELA!$B44</f>
        <v>Roberto Veloso</v>
      </c>
      <c r="AS122" s="66">
        <v>20</v>
      </c>
      <c r="AT122" s="67" t="str">
        <f>TABELA!$B44</f>
        <v>Roberto Veloso</v>
      </c>
      <c r="AU122" s="66">
        <v>21</v>
      </c>
      <c r="AV122" s="67" t="str">
        <f>TABELA!$B44</f>
        <v>Roberto Veloso</v>
      </c>
      <c r="AW122" s="66">
        <v>22</v>
      </c>
      <c r="AX122" s="67" t="str">
        <f>TABELA!$B44</f>
        <v>Roberto Veloso</v>
      </c>
      <c r="AY122" s="66">
        <v>23</v>
      </c>
      <c r="AZ122" s="67" t="str">
        <f>TABELA!$B44</f>
        <v>Roberto Veloso</v>
      </c>
      <c r="BA122" s="66">
        <v>24</v>
      </c>
      <c r="BB122" s="67" t="str">
        <f>TABELA!$B44</f>
        <v>Roberto Veloso</v>
      </c>
      <c r="BC122" s="66">
        <v>25</v>
      </c>
      <c r="BD122" s="67" t="str">
        <f>TABELA!$B44</f>
        <v>Roberto Veloso</v>
      </c>
      <c r="BE122" s="66">
        <v>26</v>
      </c>
      <c r="BF122" s="67" t="str">
        <f>TABELA!$B44</f>
        <v>Roberto Veloso</v>
      </c>
      <c r="BG122" s="66">
        <v>27</v>
      </c>
      <c r="BH122" s="67" t="str">
        <f>TABELA!$B44</f>
        <v>Roberto Veloso</v>
      </c>
      <c r="BI122" s="66">
        <v>28</v>
      </c>
      <c r="BJ122" s="67" t="str">
        <f>TABELA!$B44</f>
        <v>Roberto Veloso</v>
      </c>
      <c r="BK122" s="66">
        <v>29</v>
      </c>
      <c r="BL122" s="67" t="str">
        <f>TABELA!$B44</f>
        <v>Roberto Veloso</v>
      </c>
      <c r="BM122" s="66">
        <v>30</v>
      </c>
      <c r="BN122" s="67" t="str">
        <f>TABELA!$B44</f>
        <v>Roberto Veloso</v>
      </c>
      <c r="BO122" s="66">
        <v>31</v>
      </c>
      <c r="BP122" s="67" t="str">
        <f>TABELA!$B44</f>
        <v>Roberto Veloso</v>
      </c>
      <c r="BQ122" s="66">
        <v>32</v>
      </c>
      <c r="BR122" s="67" t="str">
        <f>TABELA!$B44</f>
        <v>Roberto Veloso</v>
      </c>
      <c r="BS122" s="66">
        <v>33</v>
      </c>
      <c r="BT122" s="67" t="str">
        <f>TABELA!$B44</f>
        <v>Roberto Veloso</v>
      </c>
      <c r="BU122" s="66">
        <v>34</v>
      </c>
      <c r="BV122" s="67" t="str">
        <f>TABELA!$B44</f>
        <v>Roberto Veloso</v>
      </c>
      <c r="BW122" s="66">
        <v>35</v>
      </c>
      <c r="BX122" s="67" t="str">
        <f>TABELA!$B44</f>
        <v>Roberto Veloso</v>
      </c>
      <c r="BY122" s="66">
        <v>36</v>
      </c>
      <c r="BZ122" s="67" t="str">
        <f>TABELA!$B44</f>
        <v>Roberto Veloso</v>
      </c>
      <c r="CA122" s="66">
        <v>37</v>
      </c>
      <c r="CB122" s="67" t="str">
        <f>TABELA!$B44</f>
        <v>Roberto Veloso</v>
      </c>
      <c r="CC122" s="66">
        <v>38</v>
      </c>
      <c r="CD122" s="67" t="str">
        <f>TABELA!$B44</f>
        <v>Roberto Veloso</v>
      </c>
      <c r="CE122" s="66">
        <v>39</v>
      </c>
      <c r="CF122" s="67" t="str">
        <f>TABELA!$B44</f>
        <v>Roberto Veloso</v>
      </c>
      <c r="CG122" s="66">
        <v>40</v>
      </c>
      <c r="CH122" s="67" t="str">
        <f>TABELA!$B44</f>
        <v>Roberto Veloso</v>
      </c>
      <c r="CI122" s="66">
        <v>41</v>
      </c>
    </row>
    <row r="123" spans="5:87" ht="30" x14ac:dyDescent="0.25">
      <c r="E123" s="69" t="s">
        <v>1</v>
      </c>
      <c r="F123" s="69" t="s">
        <v>1</v>
      </c>
      <c r="G123" s="68" t="s">
        <v>206</v>
      </c>
      <c r="H123" s="69" t="s">
        <v>1</v>
      </c>
      <c r="I123" s="68" t="s">
        <v>206</v>
      </c>
      <c r="J123" s="69" t="s">
        <v>1</v>
      </c>
      <c r="K123" s="68" t="s">
        <v>206</v>
      </c>
      <c r="L123" s="69" t="s">
        <v>1</v>
      </c>
      <c r="M123" s="68" t="s">
        <v>206</v>
      </c>
      <c r="N123" s="69" t="s">
        <v>1</v>
      </c>
      <c r="O123" s="68" t="s">
        <v>206</v>
      </c>
      <c r="P123" s="69" t="s">
        <v>1</v>
      </c>
      <c r="Q123" s="68" t="s">
        <v>206</v>
      </c>
      <c r="R123" s="69" t="s">
        <v>1</v>
      </c>
      <c r="S123" s="68" t="s">
        <v>206</v>
      </c>
      <c r="T123" s="69" t="s">
        <v>1</v>
      </c>
      <c r="U123" s="68" t="s">
        <v>206</v>
      </c>
      <c r="V123" s="69" t="s">
        <v>1</v>
      </c>
      <c r="W123" s="68" t="s">
        <v>206</v>
      </c>
      <c r="X123" s="69" t="s">
        <v>1</v>
      </c>
      <c r="Y123" s="68" t="s">
        <v>206</v>
      </c>
      <c r="Z123" s="69" t="s">
        <v>1</v>
      </c>
      <c r="AA123" s="68" t="s">
        <v>206</v>
      </c>
      <c r="AB123" s="69" t="s">
        <v>1</v>
      </c>
      <c r="AC123" s="68" t="s">
        <v>206</v>
      </c>
      <c r="AD123" s="69" t="s">
        <v>1</v>
      </c>
      <c r="AE123" s="68" t="s">
        <v>206</v>
      </c>
      <c r="AF123" s="69" t="s">
        <v>1</v>
      </c>
      <c r="AG123" s="68" t="s">
        <v>206</v>
      </c>
      <c r="AH123" s="69" t="s">
        <v>1</v>
      </c>
      <c r="AI123" s="68" t="s">
        <v>206</v>
      </c>
      <c r="AJ123" s="69" t="s">
        <v>1</v>
      </c>
      <c r="AK123" s="68" t="s">
        <v>206</v>
      </c>
      <c r="AL123" s="69" t="s">
        <v>1</v>
      </c>
      <c r="AM123" s="68" t="s">
        <v>206</v>
      </c>
      <c r="AN123" s="69" t="s">
        <v>1</v>
      </c>
      <c r="AO123" s="68" t="s">
        <v>206</v>
      </c>
      <c r="AP123" s="69" t="s">
        <v>1</v>
      </c>
      <c r="AQ123" s="68" t="s">
        <v>206</v>
      </c>
      <c r="AR123" s="69" t="s">
        <v>1</v>
      </c>
      <c r="AS123" s="68" t="s">
        <v>206</v>
      </c>
      <c r="AT123" s="69" t="s">
        <v>1</v>
      </c>
      <c r="AU123" s="68" t="s">
        <v>206</v>
      </c>
      <c r="AV123" s="69" t="s">
        <v>1</v>
      </c>
      <c r="AW123" s="68" t="s">
        <v>206</v>
      </c>
      <c r="AX123" s="69" t="s">
        <v>1</v>
      </c>
      <c r="AY123" s="68" t="s">
        <v>206</v>
      </c>
      <c r="AZ123" s="69" t="s">
        <v>1</v>
      </c>
      <c r="BA123" s="68" t="s">
        <v>206</v>
      </c>
      <c r="BB123" s="69" t="s">
        <v>1</v>
      </c>
      <c r="BC123" s="68" t="s">
        <v>206</v>
      </c>
      <c r="BD123" s="69" t="s">
        <v>1</v>
      </c>
      <c r="BE123" s="68" t="s">
        <v>206</v>
      </c>
      <c r="BF123" s="69" t="s">
        <v>1</v>
      </c>
      <c r="BG123" s="68" t="s">
        <v>206</v>
      </c>
      <c r="BH123" s="69" t="s">
        <v>1</v>
      </c>
      <c r="BI123" s="68" t="s">
        <v>206</v>
      </c>
      <c r="BJ123" s="69" t="s">
        <v>1</v>
      </c>
      <c r="BK123" s="68" t="s">
        <v>206</v>
      </c>
      <c r="BL123" s="69" t="s">
        <v>1</v>
      </c>
      <c r="BM123" s="68" t="s">
        <v>206</v>
      </c>
      <c r="BN123" s="69" t="s">
        <v>1</v>
      </c>
      <c r="BO123" s="68" t="s">
        <v>206</v>
      </c>
      <c r="BP123" s="69" t="s">
        <v>1</v>
      </c>
      <c r="BQ123" s="68" t="s">
        <v>206</v>
      </c>
      <c r="BR123" s="69" t="s">
        <v>1</v>
      </c>
      <c r="BS123" s="68" t="s">
        <v>206</v>
      </c>
      <c r="BT123" s="69" t="s">
        <v>1</v>
      </c>
      <c r="BU123" s="68" t="s">
        <v>206</v>
      </c>
      <c r="BV123" s="69" t="s">
        <v>1</v>
      </c>
      <c r="BW123" s="68" t="s">
        <v>206</v>
      </c>
      <c r="BX123" s="69" t="s">
        <v>1</v>
      </c>
      <c r="BY123" s="68" t="s">
        <v>206</v>
      </c>
      <c r="BZ123" s="69" t="s">
        <v>1</v>
      </c>
      <c r="CA123" s="68" t="s">
        <v>206</v>
      </c>
      <c r="CB123" s="69" t="s">
        <v>1</v>
      </c>
      <c r="CC123" s="68" t="s">
        <v>206</v>
      </c>
      <c r="CD123" s="69" t="s">
        <v>1</v>
      </c>
      <c r="CE123" s="68" t="s">
        <v>206</v>
      </c>
      <c r="CF123" s="69" t="s">
        <v>1</v>
      </c>
      <c r="CG123" s="68" t="s">
        <v>206</v>
      </c>
      <c r="CH123" s="69" t="s">
        <v>1</v>
      </c>
      <c r="CI123" s="68" t="s">
        <v>206</v>
      </c>
    </row>
    <row r="124" spans="5:87" x14ac:dyDescent="0.25">
      <c r="E124" s="67" t="str">
        <f>TABELA!$B45</f>
        <v>Rodrigo Mercadante</v>
      </c>
      <c r="F124" s="67" t="str">
        <f>TABELA!$B45</f>
        <v>Rodrigo Mercadante</v>
      </c>
      <c r="G124" s="66">
        <v>1</v>
      </c>
      <c r="H124" s="67" t="str">
        <f>TABELA!$B45</f>
        <v>Rodrigo Mercadante</v>
      </c>
      <c r="I124" s="66">
        <v>2</v>
      </c>
      <c r="J124" s="67" t="str">
        <f>TABELA!$B45</f>
        <v>Rodrigo Mercadante</v>
      </c>
      <c r="K124" s="66">
        <v>3</v>
      </c>
      <c r="L124" s="67" t="str">
        <f>TABELA!$B45</f>
        <v>Rodrigo Mercadante</v>
      </c>
      <c r="M124" s="66">
        <v>4</v>
      </c>
      <c r="N124" s="67" t="str">
        <f>TABELA!$B45</f>
        <v>Rodrigo Mercadante</v>
      </c>
      <c r="O124" s="66">
        <v>5</v>
      </c>
      <c r="P124" s="67" t="str">
        <f>TABELA!$B45</f>
        <v>Rodrigo Mercadante</v>
      </c>
      <c r="Q124" s="66">
        <v>6</v>
      </c>
      <c r="R124" s="67" t="str">
        <f>TABELA!$B45</f>
        <v>Rodrigo Mercadante</v>
      </c>
      <c r="S124" s="66">
        <v>7</v>
      </c>
      <c r="T124" s="67" t="str">
        <f>TABELA!$B45</f>
        <v>Rodrigo Mercadante</v>
      </c>
      <c r="U124" s="66">
        <v>8</v>
      </c>
      <c r="V124" s="67" t="str">
        <f>TABELA!$B45</f>
        <v>Rodrigo Mercadante</v>
      </c>
      <c r="W124" s="66">
        <v>9</v>
      </c>
      <c r="X124" s="67" t="str">
        <f>TABELA!$B45</f>
        <v>Rodrigo Mercadante</v>
      </c>
      <c r="Y124" s="66">
        <v>10</v>
      </c>
      <c r="Z124" s="67" t="str">
        <f>TABELA!$B45</f>
        <v>Rodrigo Mercadante</v>
      </c>
      <c r="AA124" s="66">
        <v>11</v>
      </c>
      <c r="AB124" s="67" t="str">
        <f>TABELA!$B45</f>
        <v>Rodrigo Mercadante</v>
      </c>
      <c r="AC124" s="66">
        <v>12</v>
      </c>
      <c r="AD124" s="67" t="str">
        <f>TABELA!$B45</f>
        <v>Rodrigo Mercadante</v>
      </c>
      <c r="AE124" s="66">
        <v>13</v>
      </c>
      <c r="AF124" s="67" t="str">
        <f>TABELA!$B45</f>
        <v>Rodrigo Mercadante</v>
      </c>
      <c r="AG124" s="66">
        <v>14</v>
      </c>
      <c r="AH124" s="67" t="str">
        <f>TABELA!$B45</f>
        <v>Rodrigo Mercadante</v>
      </c>
      <c r="AI124" s="66">
        <v>15</v>
      </c>
      <c r="AJ124" s="67" t="str">
        <f>TABELA!$B45</f>
        <v>Rodrigo Mercadante</v>
      </c>
      <c r="AK124" s="66">
        <v>16</v>
      </c>
      <c r="AL124" s="67" t="str">
        <f>TABELA!$B45</f>
        <v>Rodrigo Mercadante</v>
      </c>
      <c r="AM124" s="66">
        <v>17</v>
      </c>
      <c r="AN124" s="67" t="str">
        <f>TABELA!$B45</f>
        <v>Rodrigo Mercadante</v>
      </c>
      <c r="AO124" s="66">
        <v>18</v>
      </c>
      <c r="AP124" s="67" t="str">
        <f>TABELA!$B45</f>
        <v>Rodrigo Mercadante</v>
      </c>
      <c r="AQ124" s="66">
        <v>19</v>
      </c>
      <c r="AR124" s="67" t="str">
        <f>TABELA!$B45</f>
        <v>Rodrigo Mercadante</v>
      </c>
      <c r="AS124" s="66">
        <v>20</v>
      </c>
      <c r="AT124" s="67" t="str">
        <f>TABELA!$B45</f>
        <v>Rodrigo Mercadante</v>
      </c>
      <c r="AU124" s="66">
        <v>21</v>
      </c>
      <c r="AV124" s="67" t="str">
        <f>TABELA!$B45</f>
        <v>Rodrigo Mercadante</v>
      </c>
      <c r="AW124" s="66">
        <v>22</v>
      </c>
      <c r="AX124" s="67" t="str">
        <f>TABELA!$B45</f>
        <v>Rodrigo Mercadante</v>
      </c>
      <c r="AY124" s="66">
        <v>23</v>
      </c>
      <c r="AZ124" s="67" t="str">
        <f>TABELA!$B45</f>
        <v>Rodrigo Mercadante</v>
      </c>
      <c r="BA124" s="66">
        <v>24</v>
      </c>
      <c r="BB124" s="67" t="str">
        <f>TABELA!$B45</f>
        <v>Rodrigo Mercadante</v>
      </c>
      <c r="BC124" s="66">
        <v>25</v>
      </c>
      <c r="BD124" s="67" t="str">
        <f>TABELA!$B45</f>
        <v>Rodrigo Mercadante</v>
      </c>
      <c r="BE124" s="66">
        <v>26</v>
      </c>
      <c r="BF124" s="67" t="str">
        <f>TABELA!$B45</f>
        <v>Rodrigo Mercadante</v>
      </c>
      <c r="BG124" s="66">
        <v>27</v>
      </c>
      <c r="BH124" s="67" t="str">
        <f>TABELA!$B45</f>
        <v>Rodrigo Mercadante</v>
      </c>
      <c r="BI124" s="66">
        <v>28</v>
      </c>
      <c r="BJ124" s="67" t="str">
        <f>TABELA!$B45</f>
        <v>Rodrigo Mercadante</v>
      </c>
      <c r="BK124" s="66">
        <v>29</v>
      </c>
      <c r="BL124" s="67" t="str">
        <f>TABELA!$B45</f>
        <v>Rodrigo Mercadante</v>
      </c>
      <c r="BM124" s="66">
        <v>30</v>
      </c>
      <c r="BN124" s="67" t="str">
        <f>TABELA!$B45</f>
        <v>Rodrigo Mercadante</v>
      </c>
      <c r="BO124" s="66">
        <v>31</v>
      </c>
      <c r="BP124" s="67" t="str">
        <f>TABELA!$B45</f>
        <v>Rodrigo Mercadante</v>
      </c>
      <c r="BQ124" s="66">
        <v>32</v>
      </c>
      <c r="BR124" s="67" t="str">
        <f>TABELA!$B45</f>
        <v>Rodrigo Mercadante</v>
      </c>
      <c r="BS124" s="66">
        <v>33</v>
      </c>
      <c r="BT124" s="67" t="str">
        <f>TABELA!$B45</f>
        <v>Rodrigo Mercadante</v>
      </c>
      <c r="BU124" s="66">
        <v>34</v>
      </c>
      <c r="BV124" s="67" t="str">
        <f>TABELA!$B45</f>
        <v>Rodrigo Mercadante</v>
      </c>
      <c r="BW124" s="66">
        <v>35</v>
      </c>
      <c r="BX124" s="67" t="str">
        <f>TABELA!$B45</f>
        <v>Rodrigo Mercadante</v>
      </c>
      <c r="BY124" s="66">
        <v>36</v>
      </c>
      <c r="BZ124" s="67" t="str">
        <f>TABELA!$B45</f>
        <v>Rodrigo Mercadante</v>
      </c>
      <c r="CA124" s="66">
        <v>37</v>
      </c>
      <c r="CB124" s="67" t="str">
        <f>TABELA!$B45</f>
        <v>Rodrigo Mercadante</v>
      </c>
      <c r="CC124" s="66">
        <v>38</v>
      </c>
      <c r="CD124" s="67" t="str">
        <f>TABELA!$B45</f>
        <v>Rodrigo Mercadante</v>
      </c>
      <c r="CE124" s="66">
        <v>39</v>
      </c>
      <c r="CF124" s="67" t="str">
        <f>TABELA!$B45</f>
        <v>Rodrigo Mercadante</v>
      </c>
      <c r="CG124" s="66">
        <v>40</v>
      </c>
      <c r="CH124" s="67" t="str">
        <f>TABELA!$B45</f>
        <v>Rodrigo Mercadante</v>
      </c>
      <c r="CI124" s="66">
        <v>41</v>
      </c>
    </row>
    <row r="125" spans="5:87" ht="30" x14ac:dyDescent="0.25">
      <c r="E125" s="69" t="s">
        <v>1</v>
      </c>
      <c r="F125" s="69" t="s">
        <v>1</v>
      </c>
      <c r="G125" s="68" t="s">
        <v>206</v>
      </c>
      <c r="H125" s="69" t="s">
        <v>1</v>
      </c>
      <c r="I125" s="68" t="s">
        <v>206</v>
      </c>
      <c r="J125" s="69" t="s">
        <v>1</v>
      </c>
      <c r="K125" s="68" t="s">
        <v>206</v>
      </c>
      <c r="L125" s="69" t="s">
        <v>1</v>
      </c>
      <c r="M125" s="68" t="s">
        <v>206</v>
      </c>
      <c r="N125" s="69" t="s">
        <v>1</v>
      </c>
      <c r="O125" s="68" t="s">
        <v>206</v>
      </c>
      <c r="P125" s="69" t="s">
        <v>1</v>
      </c>
      <c r="Q125" s="68" t="s">
        <v>206</v>
      </c>
      <c r="R125" s="69" t="s">
        <v>1</v>
      </c>
      <c r="S125" s="68" t="s">
        <v>206</v>
      </c>
      <c r="T125" s="69" t="s">
        <v>1</v>
      </c>
      <c r="U125" s="68" t="s">
        <v>206</v>
      </c>
      <c r="V125" s="69" t="s">
        <v>1</v>
      </c>
      <c r="W125" s="68" t="s">
        <v>206</v>
      </c>
      <c r="X125" s="69" t="s">
        <v>1</v>
      </c>
      <c r="Y125" s="68" t="s">
        <v>206</v>
      </c>
      <c r="Z125" s="69" t="s">
        <v>1</v>
      </c>
      <c r="AA125" s="68" t="s">
        <v>206</v>
      </c>
      <c r="AB125" s="69" t="s">
        <v>1</v>
      </c>
      <c r="AC125" s="68" t="s">
        <v>206</v>
      </c>
      <c r="AD125" s="69" t="s">
        <v>1</v>
      </c>
      <c r="AE125" s="68" t="s">
        <v>206</v>
      </c>
      <c r="AF125" s="69" t="s">
        <v>1</v>
      </c>
      <c r="AG125" s="68" t="s">
        <v>206</v>
      </c>
      <c r="AH125" s="69" t="s">
        <v>1</v>
      </c>
      <c r="AI125" s="68" t="s">
        <v>206</v>
      </c>
      <c r="AJ125" s="69" t="s">
        <v>1</v>
      </c>
      <c r="AK125" s="68" t="s">
        <v>206</v>
      </c>
      <c r="AL125" s="69" t="s">
        <v>1</v>
      </c>
      <c r="AM125" s="68" t="s">
        <v>206</v>
      </c>
      <c r="AN125" s="69" t="s">
        <v>1</v>
      </c>
      <c r="AO125" s="68" t="s">
        <v>206</v>
      </c>
      <c r="AP125" s="69" t="s">
        <v>1</v>
      </c>
      <c r="AQ125" s="68" t="s">
        <v>206</v>
      </c>
      <c r="AR125" s="69" t="s">
        <v>1</v>
      </c>
      <c r="AS125" s="68" t="s">
        <v>206</v>
      </c>
      <c r="AT125" s="69" t="s">
        <v>1</v>
      </c>
      <c r="AU125" s="68" t="s">
        <v>206</v>
      </c>
      <c r="AV125" s="69" t="s">
        <v>1</v>
      </c>
      <c r="AW125" s="68" t="s">
        <v>206</v>
      </c>
      <c r="AX125" s="69" t="s">
        <v>1</v>
      </c>
      <c r="AY125" s="68" t="s">
        <v>206</v>
      </c>
      <c r="AZ125" s="69" t="s">
        <v>1</v>
      </c>
      <c r="BA125" s="68" t="s">
        <v>206</v>
      </c>
      <c r="BB125" s="69" t="s">
        <v>1</v>
      </c>
      <c r="BC125" s="68" t="s">
        <v>206</v>
      </c>
      <c r="BD125" s="69" t="s">
        <v>1</v>
      </c>
      <c r="BE125" s="68" t="s">
        <v>206</v>
      </c>
      <c r="BF125" s="69" t="s">
        <v>1</v>
      </c>
      <c r="BG125" s="68" t="s">
        <v>206</v>
      </c>
      <c r="BH125" s="69" t="s">
        <v>1</v>
      </c>
      <c r="BI125" s="68" t="s">
        <v>206</v>
      </c>
      <c r="BJ125" s="69" t="s">
        <v>1</v>
      </c>
      <c r="BK125" s="68" t="s">
        <v>206</v>
      </c>
      <c r="BL125" s="69" t="s">
        <v>1</v>
      </c>
      <c r="BM125" s="68" t="s">
        <v>206</v>
      </c>
      <c r="BN125" s="69" t="s">
        <v>1</v>
      </c>
      <c r="BO125" s="68" t="s">
        <v>206</v>
      </c>
      <c r="BP125" s="69" t="s">
        <v>1</v>
      </c>
      <c r="BQ125" s="68" t="s">
        <v>206</v>
      </c>
      <c r="BR125" s="69" t="s">
        <v>1</v>
      </c>
      <c r="BS125" s="68" t="s">
        <v>206</v>
      </c>
      <c r="BT125" s="69" t="s">
        <v>1</v>
      </c>
      <c r="BU125" s="68" t="s">
        <v>206</v>
      </c>
      <c r="BV125" s="69" t="s">
        <v>1</v>
      </c>
      <c r="BW125" s="68" t="s">
        <v>206</v>
      </c>
      <c r="BX125" s="69" t="s">
        <v>1</v>
      </c>
      <c r="BY125" s="68" t="s">
        <v>206</v>
      </c>
      <c r="BZ125" s="69" t="s">
        <v>1</v>
      </c>
      <c r="CA125" s="68" t="s">
        <v>206</v>
      </c>
      <c r="CB125" s="69" t="s">
        <v>1</v>
      </c>
      <c r="CC125" s="68" t="s">
        <v>206</v>
      </c>
      <c r="CD125" s="69" t="s">
        <v>1</v>
      </c>
      <c r="CE125" s="68" t="s">
        <v>206</v>
      </c>
      <c r="CF125" s="69" t="s">
        <v>1</v>
      </c>
      <c r="CG125" s="68" t="s">
        <v>206</v>
      </c>
      <c r="CH125" s="69" t="s">
        <v>1</v>
      </c>
      <c r="CI125" s="68" t="s">
        <v>206</v>
      </c>
    </row>
    <row r="126" spans="5:87" x14ac:dyDescent="0.25">
      <c r="E126" s="67" t="str">
        <f>TABELA!$B46</f>
        <v>Rodrigo Rotheia</v>
      </c>
      <c r="F126" s="67" t="str">
        <f>TABELA!$B46</f>
        <v>Rodrigo Rotheia</v>
      </c>
      <c r="G126" s="66">
        <v>1</v>
      </c>
      <c r="H126" s="67" t="str">
        <f>TABELA!$B46</f>
        <v>Rodrigo Rotheia</v>
      </c>
      <c r="I126" s="66">
        <v>2</v>
      </c>
      <c r="J126" s="67" t="str">
        <f>TABELA!$B46</f>
        <v>Rodrigo Rotheia</v>
      </c>
      <c r="K126" s="66">
        <v>3</v>
      </c>
      <c r="L126" s="67" t="str">
        <f>TABELA!$B46</f>
        <v>Rodrigo Rotheia</v>
      </c>
      <c r="M126" s="66">
        <v>4</v>
      </c>
      <c r="N126" s="67" t="str">
        <f>TABELA!$B46</f>
        <v>Rodrigo Rotheia</v>
      </c>
      <c r="O126" s="66">
        <v>5</v>
      </c>
      <c r="P126" s="67" t="str">
        <f>TABELA!$B46</f>
        <v>Rodrigo Rotheia</v>
      </c>
      <c r="Q126" s="66">
        <v>6</v>
      </c>
      <c r="R126" s="67" t="str">
        <f>TABELA!$B46</f>
        <v>Rodrigo Rotheia</v>
      </c>
      <c r="S126" s="66">
        <v>7</v>
      </c>
      <c r="T126" s="67" t="str">
        <f>TABELA!$B46</f>
        <v>Rodrigo Rotheia</v>
      </c>
      <c r="U126" s="66">
        <v>8</v>
      </c>
      <c r="V126" s="67" t="str">
        <f>TABELA!$B46</f>
        <v>Rodrigo Rotheia</v>
      </c>
      <c r="W126" s="66">
        <v>9</v>
      </c>
      <c r="X126" s="67" t="str">
        <f>TABELA!$B46</f>
        <v>Rodrigo Rotheia</v>
      </c>
      <c r="Y126" s="66">
        <v>10</v>
      </c>
      <c r="Z126" s="67" t="str">
        <f>TABELA!$B46</f>
        <v>Rodrigo Rotheia</v>
      </c>
      <c r="AA126" s="66">
        <v>11</v>
      </c>
      <c r="AB126" s="67" t="str">
        <f>TABELA!$B46</f>
        <v>Rodrigo Rotheia</v>
      </c>
      <c r="AC126" s="66">
        <v>12</v>
      </c>
      <c r="AD126" s="67" t="str">
        <f>TABELA!$B46</f>
        <v>Rodrigo Rotheia</v>
      </c>
      <c r="AE126" s="66">
        <v>13</v>
      </c>
      <c r="AF126" s="67" t="str">
        <f>TABELA!$B46</f>
        <v>Rodrigo Rotheia</v>
      </c>
      <c r="AG126" s="66">
        <v>14</v>
      </c>
      <c r="AH126" s="67" t="str">
        <f>TABELA!$B46</f>
        <v>Rodrigo Rotheia</v>
      </c>
      <c r="AI126" s="66">
        <v>15</v>
      </c>
      <c r="AJ126" s="67" t="str">
        <f>TABELA!$B46</f>
        <v>Rodrigo Rotheia</v>
      </c>
      <c r="AK126" s="66">
        <v>16</v>
      </c>
      <c r="AL126" s="67" t="str">
        <f>TABELA!$B46</f>
        <v>Rodrigo Rotheia</v>
      </c>
      <c r="AM126" s="66">
        <v>17</v>
      </c>
      <c r="AN126" s="67" t="str">
        <f>TABELA!$B46</f>
        <v>Rodrigo Rotheia</v>
      </c>
      <c r="AO126" s="66">
        <v>18</v>
      </c>
      <c r="AP126" s="67" t="str">
        <f>TABELA!$B46</f>
        <v>Rodrigo Rotheia</v>
      </c>
      <c r="AQ126" s="66">
        <v>19</v>
      </c>
      <c r="AR126" s="67" t="str">
        <f>TABELA!$B46</f>
        <v>Rodrigo Rotheia</v>
      </c>
      <c r="AS126" s="66">
        <v>20</v>
      </c>
      <c r="AT126" s="67" t="str">
        <f>TABELA!$B46</f>
        <v>Rodrigo Rotheia</v>
      </c>
      <c r="AU126" s="66">
        <v>21</v>
      </c>
      <c r="AV126" s="67" t="str">
        <f>TABELA!$B46</f>
        <v>Rodrigo Rotheia</v>
      </c>
      <c r="AW126" s="66">
        <v>22</v>
      </c>
      <c r="AX126" s="67" t="str">
        <f>TABELA!$B46</f>
        <v>Rodrigo Rotheia</v>
      </c>
      <c r="AY126" s="66">
        <v>23</v>
      </c>
      <c r="AZ126" s="67" t="str">
        <f>TABELA!$B46</f>
        <v>Rodrigo Rotheia</v>
      </c>
      <c r="BA126" s="66">
        <v>24</v>
      </c>
      <c r="BB126" s="67" t="str">
        <f>TABELA!$B46</f>
        <v>Rodrigo Rotheia</v>
      </c>
      <c r="BC126" s="66">
        <v>25</v>
      </c>
      <c r="BD126" s="67" t="str">
        <f>TABELA!$B46</f>
        <v>Rodrigo Rotheia</v>
      </c>
      <c r="BE126" s="66">
        <v>26</v>
      </c>
      <c r="BF126" s="67" t="str">
        <f>TABELA!$B46</f>
        <v>Rodrigo Rotheia</v>
      </c>
      <c r="BG126" s="66">
        <v>27</v>
      </c>
      <c r="BH126" s="67" t="str">
        <f>TABELA!$B46</f>
        <v>Rodrigo Rotheia</v>
      </c>
      <c r="BI126" s="66">
        <v>28</v>
      </c>
      <c r="BJ126" s="67" t="str">
        <f>TABELA!$B46</f>
        <v>Rodrigo Rotheia</v>
      </c>
      <c r="BK126" s="66">
        <v>29</v>
      </c>
      <c r="BL126" s="67" t="str">
        <f>TABELA!$B46</f>
        <v>Rodrigo Rotheia</v>
      </c>
      <c r="BM126" s="66">
        <v>30</v>
      </c>
      <c r="BN126" s="67" t="str">
        <f>TABELA!$B46</f>
        <v>Rodrigo Rotheia</v>
      </c>
      <c r="BO126" s="66">
        <v>31</v>
      </c>
      <c r="BP126" s="67" t="str">
        <f>TABELA!$B46</f>
        <v>Rodrigo Rotheia</v>
      </c>
      <c r="BQ126" s="66">
        <v>32</v>
      </c>
      <c r="BR126" s="67" t="str">
        <f>TABELA!$B46</f>
        <v>Rodrigo Rotheia</v>
      </c>
      <c r="BS126" s="66">
        <v>33</v>
      </c>
      <c r="BT126" s="67" t="str">
        <f>TABELA!$B46</f>
        <v>Rodrigo Rotheia</v>
      </c>
      <c r="BU126" s="66">
        <v>34</v>
      </c>
      <c r="BV126" s="67" t="str">
        <f>TABELA!$B46</f>
        <v>Rodrigo Rotheia</v>
      </c>
      <c r="BW126" s="66">
        <v>35</v>
      </c>
      <c r="BX126" s="67" t="str">
        <f>TABELA!$B46</f>
        <v>Rodrigo Rotheia</v>
      </c>
      <c r="BY126" s="66">
        <v>36</v>
      </c>
      <c r="BZ126" s="67" t="str">
        <f>TABELA!$B46</f>
        <v>Rodrigo Rotheia</v>
      </c>
      <c r="CA126" s="66">
        <v>37</v>
      </c>
      <c r="CB126" s="67" t="str">
        <f>TABELA!$B46</f>
        <v>Rodrigo Rotheia</v>
      </c>
      <c r="CC126" s="66">
        <v>38</v>
      </c>
      <c r="CD126" s="67" t="str">
        <f>TABELA!$B46</f>
        <v>Rodrigo Rotheia</v>
      </c>
      <c r="CE126" s="66">
        <v>39</v>
      </c>
      <c r="CF126" s="67" t="str">
        <f>TABELA!$B46</f>
        <v>Rodrigo Rotheia</v>
      </c>
      <c r="CG126" s="66">
        <v>40</v>
      </c>
      <c r="CH126" s="67" t="str">
        <f>TABELA!$B46</f>
        <v>Rodrigo Rotheia</v>
      </c>
      <c r="CI126" s="66">
        <v>41</v>
      </c>
    </row>
    <row r="127" spans="5:87" ht="30" x14ac:dyDescent="0.25">
      <c r="E127" s="69" t="s">
        <v>1</v>
      </c>
      <c r="F127" s="69" t="s">
        <v>1</v>
      </c>
      <c r="G127" s="68" t="s">
        <v>206</v>
      </c>
      <c r="H127" s="69" t="s">
        <v>1</v>
      </c>
      <c r="I127" s="68" t="s">
        <v>206</v>
      </c>
      <c r="J127" s="69" t="s">
        <v>1</v>
      </c>
      <c r="K127" s="68" t="s">
        <v>206</v>
      </c>
      <c r="L127" s="69" t="s">
        <v>1</v>
      </c>
      <c r="M127" s="68" t="s">
        <v>206</v>
      </c>
      <c r="N127" s="69" t="s">
        <v>1</v>
      </c>
      <c r="O127" s="68" t="s">
        <v>206</v>
      </c>
      <c r="P127" s="69" t="s">
        <v>1</v>
      </c>
      <c r="Q127" s="68" t="s">
        <v>206</v>
      </c>
      <c r="R127" s="69" t="s">
        <v>1</v>
      </c>
      <c r="S127" s="68" t="s">
        <v>206</v>
      </c>
      <c r="T127" s="69" t="s">
        <v>1</v>
      </c>
      <c r="U127" s="68" t="s">
        <v>206</v>
      </c>
      <c r="V127" s="69" t="s">
        <v>1</v>
      </c>
      <c r="W127" s="68" t="s">
        <v>206</v>
      </c>
      <c r="X127" s="69" t="s">
        <v>1</v>
      </c>
      <c r="Y127" s="68" t="s">
        <v>206</v>
      </c>
      <c r="Z127" s="69" t="s">
        <v>1</v>
      </c>
      <c r="AA127" s="68" t="s">
        <v>206</v>
      </c>
      <c r="AB127" s="69" t="s">
        <v>1</v>
      </c>
      <c r="AC127" s="68" t="s">
        <v>206</v>
      </c>
      <c r="AD127" s="69" t="s">
        <v>1</v>
      </c>
      <c r="AE127" s="68" t="s">
        <v>206</v>
      </c>
      <c r="AF127" s="69" t="s">
        <v>1</v>
      </c>
      <c r="AG127" s="68" t="s">
        <v>206</v>
      </c>
      <c r="AH127" s="69" t="s">
        <v>1</v>
      </c>
      <c r="AI127" s="68" t="s">
        <v>206</v>
      </c>
      <c r="AJ127" s="69" t="s">
        <v>1</v>
      </c>
      <c r="AK127" s="68" t="s">
        <v>206</v>
      </c>
      <c r="AL127" s="69" t="s">
        <v>1</v>
      </c>
      <c r="AM127" s="68" t="s">
        <v>206</v>
      </c>
      <c r="AN127" s="69" t="s">
        <v>1</v>
      </c>
      <c r="AO127" s="68" t="s">
        <v>206</v>
      </c>
      <c r="AP127" s="69" t="s">
        <v>1</v>
      </c>
      <c r="AQ127" s="68" t="s">
        <v>206</v>
      </c>
      <c r="AR127" s="69" t="s">
        <v>1</v>
      </c>
      <c r="AS127" s="68" t="s">
        <v>206</v>
      </c>
      <c r="AT127" s="69" t="s">
        <v>1</v>
      </c>
      <c r="AU127" s="68" t="s">
        <v>206</v>
      </c>
      <c r="AV127" s="69" t="s">
        <v>1</v>
      </c>
      <c r="AW127" s="68" t="s">
        <v>206</v>
      </c>
      <c r="AX127" s="69" t="s">
        <v>1</v>
      </c>
      <c r="AY127" s="68" t="s">
        <v>206</v>
      </c>
      <c r="AZ127" s="69" t="s">
        <v>1</v>
      </c>
      <c r="BA127" s="68" t="s">
        <v>206</v>
      </c>
      <c r="BB127" s="69" t="s">
        <v>1</v>
      </c>
      <c r="BC127" s="68" t="s">
        <v>206</v>
      </c>
      <c r="BD127" s="69" t="s">
        <v>1</v>
      </c>
      <c r="BE127" s="68" t="s">
        <v>206</v>
      </c>
      <c r="BF127" s="69" t="s">
        <v>1</v>
      </c>
      <c r="BG127" s="68" t="s">
        <v>206</v>
      </c>
      <c r="BH127" s="69" t="s">
        <v>1</v>
      </c>
      <c r="BI127" s="68" t="s">
        <v>206</v>
      </c>
      <c r="BJ127" s="69" t="s">
        <v>1</v>
      </c>
      <c r="BK127" s="68" t="s">
        <v>206</v>
      </c>
      <c r="BL127" s="69" t="s">
        <v>1</v>
      </c>
      <c r="BM127" s="68" t="s">
        <v>206</v>
      </c>
      <c r="BN127" s="69" t="s">
        <v>1</v>
      </c>
      <c r="BO127" s="68" t="s">
        <v>206</v>
      </c>
      <c r="BP127" s="69" t="s">
        <v>1</v>
      </c>
      <c r="BQ127" s="68" t="s">
        <v>206</v>
      </c>
      <c r="BR127" s="69" t="s">
        <v>1</v>
      </c>
      <c r="BS127" s="68" t="s">
        <v>206</v>
      </c>
      <c r="BT127" s="69" t="s">
        <v>1</v>
      </c>
      <c r="BU127" s="68" t="s">
        <v>206</v>
      </c>
      <c r="BV127" s="69" t="s">
        <v>1</v>
      </c>
      <c r="BW127" s="68" t="s">
        <v>206</v>
      </c>
      <c r="BX127" s="69" t="s">
        <v>1</v>
      </c>
      <c r="BY127" s="68" t="s">
        <v>206</v>
      </c>
      <c r="BZ127" s="69" t="s">
        <v>1</v>
      </c>
      <c r="CA127" s="68" t="s">
        <v>206</v>
      </c>
      <c r="CB127" s="69" t="s">
        <v>1</v>
      </c>
      <c r="CC127" s="68" t="s">
        <v>206</v>
      </c>
      <c r="CD127" s="69" t="s">
        <v>1</v>
      </c>
      <c r="CE127" s="68" t="s">
        <v>206</v>
      </c>
      <c r="CF127" s="69" t="s">
        <v>1</v>
      </c>
      <c r="CG127" s="68" t="s">
        <v>206</v>
      </c>
      <c r="CH127" s="69" t="s">
        <v>1</v>
      </c>
      <c r="CI127" s="68" t="s">
        <v>206</v>
      </c>
    </row>
    <row r="128" spans="5:87" x14ac:dyDescent="0.25">
      <c r="E128" s="67" t="str">
        <f>TABELA!$B47</f>
        <v>Ricardo Araújo</v>
      </c>
      <c r="F128" s="67" t="str">
        <f>TABELA!$B47</f>
        <v>Ricardo Araújo</v>
      </c>
      <c r="G128" s="66">
        <v>1</v>
      </c>
      <c r="H128" s="67" t="str">
        <f>TABELA!$B47</f>
        <v>Ricardo Araújo</v>
      </c>
      <c r="I128" s="66">
        <v>2</v>
      </c>
      <c r="J128" s="67" t="str">
        <f>TABELA!$B47</f>
        <v>Ricardo Araújo</v>
      </c>
      <c r="K128" s="66">
        <v>3</v>
      </c>
      <c r="L128" s="67" t="str">
        <f>TABELA!$B47</f>
        <v>Ricardo Araújo</v>
      </c>
      <c r="M128" s="66">
        <v>4</v>
      </c>
      <c r="N128" s="67" t="str">
        <f>TABELA!$B47</f>
        <v>Ricardo Araújo</v>
      </c>
      <c r="O128" s="66">
        <v>5</v>
      </c>
      <c r="P128" s="67" t="str">
        <f>TABELA!$B47</f>
        <v>Ricardo Araújo</v>
      </c>
      <c r="Q128" s="66">
        <v>6</v>
      </c>
      <c r="R128" s="67" t="str">
        <f>TABELA!$B47</f>
        <v>Ricardo Araújo</v>
      </c>
      <c r="S128" s="66">
        <v>7</v>
      </c>
      <c r="T128" s="67" t="str">
        <f>TABELA!$B47</f>
        <v>Ricardo Araújo</v>
      </c>
      <c r="U128" s="66">
        <v>8</v>
      </c>
      <c r="V128" s="67" t="str">
        <f>TABELA!$B47</f>
        <v>Ricardo Araújo</v>
      </c>
      <c r="W128" s="66">
        <v>9</v>
      </c>
      <c r="X128" s="67" t="str">
        <f>TABELA!$B47</f>
        <v>Ricardo Araújo</v>
      </c>
      <c r="Y128" s="66">
        <v>10</v>
      </c>
      <c r="Z128" s="67" t="str">
        <f>TABELA!$B47</f>
        <v>Ricardo Araújo</v>
      </c>
      <c r="AA128" s="66">
        <v>11</v>
      </c>
      <c r="AB128" s="67" t="str">
        <f>TABELA!$B47</f>
        <v>Ricardo Araújo</v>
      </c>
      <c r="AC128" s="66">
        <v>12</v>
      </c>
      <c r="AD128" s="67" t="str">
        <f>TABELA!$B47</f>
        <v>Ricardo Araújo</v>
      </c>
      <c r="AE128" s="66">
        <v>13</v>
      </c>
      <c r="AF128" s="67" t="str">
        <f>TABELA!$B47</f>
        <v>Ricardo Araújo</v>
      </c>
      <c r="AG128" s="66">
        <v>14</v>
      </c>
      <c r="AH128" s="67" t="str">
        <f>TABELA!$B47</f>
        <v>Ricardo Araújo</v>
      </c>
      <c r="AI128" s="66">
        <v>15</v>
      </c>
      <c r="AJ128" s="67" t="str">
        <f>TABELA!$B47</f>
        <v>Ricardo Araújo</v>
      </c>
      <c r="AK128" s="66">
        <v>16</v>
      </c>
      <c r="AL128" s="67" t="str">
        <f>TABELA!$B47</f>
        <v>Ricardo Araújo</v>
      </c>
      <c r="AM128" s="66">
        <v>17</v>
      </c>
      <c r="AN128" s="67" t="str">
        <f>TABELA!$B47</f>
        <v>Ricardo Araújo</v>
      </c>
      <c r="AO128" s="66">
        <v>18</v>
      </c>
      <c r="AP128" s="67" t="str">
        <f>TABELA!$B47</f>
        <v>Ricardo Araújo</v>
      </c>
      <c r="AQ128" s="66">
        <v>19</v>
      </c>
      <c r="AR128" s="67" t="str">
        <f>TABELA!$B47</f>
        <v>Ricardo Araújo</v>
      </c>
      <c r="AS128" s="66">
        <v>20</v>
      </c>
      <c r="AT128" s="67" t="str">
        <f>TABELA!$B47</f>
        <v>Ricardo Araújo</v>
      </c>
      <c r="AU128" s="66">
        <v>21</v>
      </c>
      <c r="AV128" s="67" t="str">
        <f>TABELA!$B47</f>
        <v>Ricardo Araújo</v>
      </c>
      <c r="AW128" s="66">
        <v>22</v>
      </c>
      <c r="AX128" s="67" t="str">
        <f>TABELA!$B47</f>
        <v>Ricardo Araújo</v>
      </c>
      <c r="AY128" s="66">
        <v>23</v>
      </c>
      <c r="AZ128" s="67" t="str">
        <f>TABELA!$B47</f>
        <v>Ricardo Araújo</v>
      </c>
      <c r="BA128" s="66">
        <v>24</v>
      </c>
      <c r="BB128" s="67" t="str">
        <f>TABELA!$B47</f>
        <v>Ricardo Araújo</v>
      </c>
      <c r="BC128" s="66">
        <v>25</v>
      </c>
      <c r="BD128" s="67" t="str">
        <f>TABELA!$B47</f>
        <v>Ricardo Araújo</v>
      </c>
      <c r="BE128" s="66">
        <v>26</v>
      </c>
      <c r="BF128" s="67" t="str">
        <f>TABELA!$B47</f>
        <v>Ricardo Araújo</v>
      </c>
      <c r="BG128" s="66">
        <v>27</v>
      </c>
      <c r="BH128" s="67" t="str">
        <f>TABELA!$B47</f>
        <v>Ricardo Araújo</v>
      </c>
      <c r="BI128" s="66">
        <v>28</v>
      </c>
      <c r="BJ128" s="67" t="str">
        <f>TABELA!$B47</f>
        <v>Ricardo Araújo</v>
      </c>
      <c r="BK128" s="66">
        <v>29</v>
      </c>
      <c r="BL128" s="67" t="str">
        <f>TABELA!$B47</f>
        <v>Ricardo Araújo</v>
      </c>
      <c r="BM128" s="66">
        <v>30</v>
      </c>
      <c r="BN128" s="67" t="str">
        <f>TABELA!$B47</f>
        <v>Ricardo Araújo</v>
      </c>
      <c r="BO128" s="66">
        <v>31</v>
      </c>
      <c r="BP128" s="67" t="str">
        <f>TABELA!$B47</f>
        <v>Ricardo Araújo</v>
      </c>
      <c r="BQ128" s="66">
        <v>32</v>
      </c>
      <c r="BR128" s="67" t="str">
        <f>TABELA!$B47</f>
        <v>Ricardo Araújo</v>
      </c>
      <c r="BS128" s="66">
        <v>33</v>
      </c>
      <c r="BT128" s="67" t="str">
        <f>TABELA!$B47</f>
        <v>Ricardo Araújo</v>
      </c>
      <c r="BU128" s="66">
        <v>34</v>
      </c>
      <c r="BV128" s="67" t="str">
        <f>TABELA!$B47</f>
        <v>Ricardo Araújo</v>
      </c>
      <c r="BW128" s="66">
        <v>35</v>
      </c>
      <c r="BX128" s="67" t="str">
        <f>TABELA!$B47</f>
        <v>Ricardo Araújo</v>
      </c>
      <c r="BY128" s="66">
        <v>36</v>
      </c>
      <c r="BZ128" s="67" t="str">
        <f>TABELA!$B47</f>
        <v>Ricardo Araújo</v>
      </c>
      <c r="CA128" s="66">
        <v>37</v>
      </c>
      <c r="CB128" s="67" t="str">
        <f>TABELA!$B47</f>
        <v>Ricardo Araújo</v>
      </c>
      <c r="CC128" s="66">
        <v>38</v>
      </c>
      <c r="CD128" s="67" t="str">
        <f>TABELA!$B47</f>
        <v>Ricardo Araújo</v>
      </c>
      <c r="CE128" s="66">
        <v>39</v>
      </c>
      <c r="CF128" s="67" t="str">
        <f>TABELA!$B47</f>
        <v>Ricardo Araújo</v>
      </c>
      <c r="CG128" s="66">
        <v>40</v>
      </c>
      <c r="CH128" s="67" t="str">
        <f>TABELA!$B47</f>
        <v>Ricardo Araújo</v>
      </c>
      <c r="CI128" s="66">
        <v>41</v>
      </c>
    </row>
    <row r="129" spans="5:87" ht="30" x14ac:dyDescent="0.25">
      <c r="E129" s="69" t="s">
        <v>1</v>
      </c>
      <c r="F129" s="69" t="s">
        <v>1</v>
      </c>
      <c r="G129" s="68" t="s">
        <v>206</v>
      </c>
      <c r="H129" s="69" t="s">
        <v>1</v>
      </c>
      <c r="I129" s="68" t="s">
        <v>206</v>
      </c>
      <c r="J129" s="69" t="s">
        <v>1</v>
      </c>
      <c r="K129" s="68" t="s">
        <v>206</v>
      </c>
      <c r="L129" s="69" t="s">
        <v>1</v>
      </c>
      <c r="M129" s="68" t="s">
        <v>206</v>
      </c>
      <c r="N129" s="69" t="s">
        <v>1</v>
      </c>
      <c r="O129" s="68" t="s">
        <v>206</v>
      </c>
      <c r="P129" s="69" t="s">
        <v>1</v>
      </c>
      <c r="Q129" s="68" t="s">
        <v>206</v>
      </c>
      <c r="R129" s="69" t="s">
        <v>1</v>
      </c>
      <c r="S129" s="68" t="s">
        <v>206</v>
      </c>
      <c r="T129" s="69" t="s">
        <v>1</v>
      </c>
      <c r="U129" s="68" t="s">
        <v>206</v>
      </c>
      <c r="V129" s="69" t="s">
        <v>1</v>
      </c>
      <c r="W129" s="68" t="s">
        <v>206</v>
      </c>
      <c r="X129" s="69" t="s">
        <v>1</v>
      </c>
      <c r="Y129" s="68" t="s">
        <v>206</v>
      </c>
      <c r="Z129" s="69" t="s">
        <v>1</v>
      </c>
      <c r="AA129" s="68" t="s">
        <v>206</v>
      </c>
      <c r="AB129" s="69" t="s">
        <v>1</v>
      </c>
      <c r="AC129" s="68" t="s">
        <v>206</v>
      </c>
      <c r="AD129" s="69" t="s">
        <v>1</v>
      </c>
      <c r="AE129" s="68" t="s">
        <v>206</v>
      </c>
      <c r="AF129" s="69" t="s">
        <v>1</v>
      </c>
      <c r="AG129" s="68" t="s">
        <v>206</v>
      </c>
      <c r="AH129" s="69" t="s">
        <v>1</v>
      </c>
      <c r="AI129" s="68" t="s">
        <v>206</v>
      </c>
      <c r="AJ129" s="69" t="s">
        <v>1</v>
      </c>
      <c r="AK129" s="68" t="s">
        <v>206</v>
      </c>
      <c r="AL129" s="69" t="s">
        <v>1</v>
      </c>
      <c r="AM129" s="68" t="s">
        <v>206</v>
      </c>
      <c r="AN129" s="69" t="s">
        <v>1</v>
      </c>
      <c r="AO129" s="68" t="s">
        <v>206</v>
      </c>
      <c r="AP129" s="69" t="s">
        <v>1</v>
      </c>
      <c r="AQ129" s="68" t="s">
        <v>206</v>
      </c>
      <c r="AR129" s="69" t="s">
        <v>1</v>
      </c>
      <c r="AS129" s="68" t="s">
        <v>206</v>
      </c>
      <c r="AT129" s="69" t="s">
        <v>1</v>
      </c>
      <c r="AU129" s="68" t="s">
        <v>206</v>
      </c>
      <c r="AV129" s="69" t="s">
        <v>1</v>
      </c>
      <c r="AW129" s="68" t="s">
        <v>206</v>
      </c>
      <c r="AX129" s="69" t="s">
        <v>1</v>
      </c>
      <c r="AY129" s="68" t="s">
        <v>206</v>
      </c>
      <c r="AZ129" s="69" t="s">
        <v>1</v>
      </c>
      <c r="BA129" s="68" t="s">
        <v>206</v>
      </c>
      <c r="BB129" s="69" t="s">
        <v>1</v>
      </c>
      <c r="BC129" s="68" t="s">
        <v>206</v>
      </c>
      <c r="BD129" s="69" t="s">
        <v>1</v>
      </c>
      <c r="BE129" s="68" t="s">
        <v>206</v>
      </c>
      <c r="BF129" s="69" t="s">
        <v>1</v>
      </c>
      <c r="BG129" s="68" t="s">
        <v>206</v>
      </c>
      <c r="BH129" s="69" t="s">
        <v>1</v>
      </c>
      <c r="BI129" s="68" t="s">
        <v>206</v>
      </c>
      <c r="BJ129" s="69" t="s">
        <v>1</v>
      </c>
      <c r="BK129" s="68" t="s">
        <v>206</v>
      </c>
      <c r="BL129" s="69" t="s">
        <v>1</v>
      </c>
      <c r="BM129" s="68" t="s">
        <v>206</v>
      </c>
      <c r="BN129" s="69" t="s">
        <v>1</v>
      </c>
      <c r="BO129" s="68" t="s">
        <v>206</v>
      </c>
      <c r="BP129" s="69" t="s">
        <v>1</v>
      </c>
      <c r="BQ129" s="68" t="s">
        <v>206</v>
      </c>
      <c r="BR129" s="69" t="s">
        <v>1</v>
      </c>
      <c r="BS129" s="68" t="s">
        <v>206</v>
      </c>
      <c r="BT129" s="69" t="s">
        <v>1</v>
      </c>
      <c r="BU129" s="68" t="s">
        <v>206</v>
      </c>
      <c r="BV129" s="69" t="s">
        <v>1</v>
      </c>
      <c r="BW129" s="68" t="s">
        <v>206</v>
      </c>
      <c r="BX129" s="69" t="s">
        <v>1</v>
      </c>
      <c r="BY129" s="68" t="s">
        <v>206</v>
      </c>
      <c r="BZ129" s="69" t="s">
        <v>1</v>
      </c>
      <c r="CA129" s="68" t="s">
        <v>206</v>
      </c>
      <c r="CB129" s="69" t="s">
        <v>1</v>
      </c>
      <c r="CC129" s="68" t="s">
        <v>206</v>
      </c>
      <c r="CD129" s="69" t="s">
        <v>1</v>
      </c>
      <c r="CE129" s="68" t="s">
        <v>206</v>
      </c>
      <c r="CF129" s="69" t="s">
        <v>1</v>
      </c>
      <c r="CG129" s="68" t="s">
        <v>206</v>
      </c>
      <c r="CH129" s="69" t="s">
        <v>1</v>
      </c>
      <c r="CI129" s="68" t="s">
        <v>206</v>
      </c>
    </row>
    <row r="130" spans="5:87" x14ac:dyDescent="0.25">
      <c r="E130" s="67" t="str">
        <f>TABELA!$B48</f>
        <v>Ricardo Vidigal</v>
      </c>
      <c r="F130" s="67" t="str">
        <f>TABELA!$B48</f>
        <v>Ricardo Vidigal</v>
      </c>
      <c r="G130" s="66">
        <v>1</v>
      </c>
      <c r="H130" s="67" t="str">
        <f>TABELA!$B48</f>
        <v>Ricardo Vidigal</v>
      </c>
      <c r="I130" s="66">
        <v>2</v>
      </c>
      <c r="J130" s="67" t="str">
        <f>TABELA!$B48</f>
        <v>Ricardo Vidigal</v>
      </c>
      <c r="K130" s="66">
        <v>3</v>
      </c>
      <c r="L130" s="67" t="str">
        <f>TABELA!$B48</f>
        <v>Ricardo Vidigal</v>
      </c>
      <c r="M130" s="66">
        <v>4</v>
      </c>
      <c r="N130" s="67" t="str">
        <f>TABELA!$B48</f>
        <v>Ricardo Vidigal</v>
      </c>
      <c r="O130" s="66">
        <v>5</v>
      </c>
      <c r="P130" s="67" t="str">
        <f>TABELA!$B48</f>
        <v>Ricardo Vidigal</v>
      </c>
      <c r="Q130" s="66">
        <v>6</v>
      </c>
      <c r="R130" s="67" t="str">
        <f>TABELA!$B48</f>
        <v>Ricardo Vidigal</v>
      </c>
      <c r="S130" s="66">
        <v>7</v>
      </c>
      <c r="T130" s="67" t="str">
        <f>TABELA!$B48</f>
        <v>Ricardo Vidigal</v>
      </c>
      <c r="U130" s="66">
        <v>8</v>
      </c>
      <c r="V130" s="67" t="str">
        <f>TABELA!$B48</f>
        <v>Ricardo Vidigal</v>
      </c>
      <c r="W130" s="66">
        <v>9</v>
      </c>
      <c r="X130" s="67" t="str">
        <f>TABELA!$B48</f>
        <v>Ricardo Vidigal</v>
      </c>
      <c r="Y130" s="66">
        <v>10</v>
      </c>
      <c r="Z130" s="67" t="str">
        <f>TABELA!$B48</f>
        <v>Ricardo Vidigal</v>
      </c>
      <c r="AA130" s="66">
        <v>11</v>
      </c>
      <c r="AB130" s="67" t="str">
        <f>TABELA!$B48</f>
        <v>Ricardo Vidigal</v>
      </c>
      <c r="AC130" s="66">
        <v>12</v>
      </c>
      <c r="AD130" s="67" t="str">
        <f>TABELA!$B48</f>
        <v>Ricardo Vidigal</v>
      </c>
      <c r="AE130" s="66">
        <v>13</v>
      </c>
      <c r="AF130" s="67" t="str">
        <f>TABELA!$B48</f>
        <v>Ricardo Vidigal</v>
      </c>
      <c r="AG130" s="66">
        <v>14</v>
      </c>
      <c r="AH130" s="67" t="str">
        <f>TABELA!$B48</f>
        <v>Ricardo Vidigal</v>
      </c>
      <c r="AI130" s="66">
        <v>15</v>
      </c>
      <c r="AJ130" s="67" t="str">
        <f>TABELA!$B48</f>
        <v>Ricardo Vidigal</v>
      </c>
      <c r="AK130" s="66">
        <v>16</v>
      </c>
      <c r="AL130" s="67" t="str">
        <f>TABELA!$B48</f>
        <v>Ricardo Vidigal</v>
      </c>
      <c r="AM130" s="66">
        <v>17</v>
      </c>
      <c r="AN130" s="67" t="str">
        <f>TABELA!$B48</f>
        <v>Ricardo Vidigal</v>
      </c>
      <c r="AO130" s="66">
        <v>18</v>
      </c>
      <c r="AP130" s="67" t="str">
        <f>TABELA!$B48</f>
        <v>Ricardo Vidigal</v>
      </c>
      <c r="AQ130" s="66">
        <v>19</v>
      </c>
      <c r="AR130" s="67" t="str">
        <f>TABELA!$B48</f>
        <v>Ricardo Vidigal</v>
      </c>
      <c r="AS130" s="66">
        <v>20</v>
      </c>
      <c r="AT130" s="67" t="str">
        <f>TABELA!$B48</f>
        <v>Ricardo Vidigal</v>
      </c>
      <c r="AU130" s="66">
        <v>21</v>
      </c>
      <c r="AV130" s="67" t="str">
        <f>TABELA!$B48</f>
        <v>Ricardo Vidigal</v>
      </c>
      <c r="AW130" s="66">
        <v>22</v>
      </c>
      <c r="AX130" s="67" t="str">
        <f>TABELA!$B48</f>
        <v>Ricardo Vidigal</v>
      </c>
      <c r="AY130" s="66">
        <v>23</v>
      </c>
      <c r="AZ130" s="67" t="str">
        <f>TABELA!$B48</f>
        <v>Ricardo Vidigal</v>
      </c>
      <c r="BA130" s="66">
        <v>24</v>
      </c>
      <c r="BB130" s="67" t="str">
        <f>TABELA!$B48</f>
        <v>Ricardo Vidigal</v>
      </c>
      <c r="BC130" s="66">
        <v>25</v>
      </c>
      <c r="BD130" s="67" t="str">
        <f>TABELA!$B48</f>
        <v>Ricardo Vidigal</v>
      </c>
      <c r="BE130" s="66">
        <v>26</v>
      </c>
      <c r="BF130" s="67" t="str">
        <f>TABELA!$B48</f>
        <v>Ricardo Vidigal</v>
      </c>
      <c r="BG130" s="66">
        <v>27</v>
      </c>
      <c r="BH130" s="67" t="str">
        <f>TABELA!$B48</f>
        <v>Ricardo Vidigal</v>
      </c>
      <c r="BI130" s="66">
        <v>28</v>
      </c>
      <c r="BJ130" s="67" t="str">
        <f>TABELA!$B48</f>
        <v>Ricardo Vidigal</v>
      </c>
      <c r="BK130" s="66">
        <v>29</v>
      </c>
      <c r="BL130" s="67" t="str">
        <f>TABELA!$B48</f>
        <v>Ricardo Vidigal</v>
      </c>
      <c r="BM130" s="66">
        <v>30</v>
      </c>
      <c r="BN130" s="67" t="str">
        <f>TABELA!$B48</f>
        <v>Ricardo Vidigal</v>
      </c>
      <c r="BO130" s="66">
        <v>31</v>
      </c>
      <c r="BP130" s="67" t="str">
        <f>TABELA!$B48</f>
        <v>Ricardo Vidigal</v>
      </c>
      <c r="BQ130" s="66">
        <v>32</v>
      </c>
      <c r="BR130" s="67" t="str">
        <f>TABELA!$B48</f>
        <v>Ricardo Vidigal</v>
      </c>
      <c r="BS130" s="66">
        <v>33</v>
      </c>
      <c r="BT130" s="67" t="str">
        <f>TABELA!$B48</f>
        <v>Ricardo Vidigal</v>
      </c>
      <c r="BU130" s="66">
        <v>34</v>
      </c>
      <c r="BV130" s="67" t="str">
        <f>TABELA!$B48</f>
        <v>Ricardo Vidigal</v>
      </c>
      <c r="BW130" s="66">
        <v>35</v>
      </c>
      <c r="BX130" s="67" t="str">
        <f>TABELA!$B48</f>
        <v>Ricardo Vidigal</v>
      </c>
      <c r="BY130" s="66">
        <v>36</v>
      </c>
      <c r="BZ130" s="67" t="str">
        <f>TABELA!$B48</f>
        <v>Ricardo Vidigal</v>
      </c>
      <c r="CA130" s="66">
        <v>37</v>
      </c>
      <c r="CB130" s="67" t="str">
        <f>TABELA!$B48</f>
        <v>Ricardo Vidigal</v>
      </c>
      <c r="CC130" s="66">
        <v>38</v>
      </c>
      <c r="CD130" s="67" t="str">
        <f>TABELA!$B48</f>
        <v>Ricardo Vidigal</v>
      </c>
      <c r="CE130" s="66">
        <v>39</v>
      </c>
      <c r="CF130" s="67" t="str">
        <f>TABELA!$B48</f>
        <v>Ricardo Vidigal</v>
      </c>
      <c r="CG130" s="66">
        <v>40</v>
      </c>
      <c r="CH130" s="67" t="str">
        <f>TABELA!$B48</f>
        <v>Ricardo Vidigal</v>
      </c>
      <c r="CI130" s="66">
        <v>41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EFB6-52D4-4698-9681-7B6A74FF9466}">
  <sheetPr codeName="Plan34"/>
  <dimension ref="A1:Z2758"/>
  <sheetViews>
    <sheetView showGridLines="0" zoomScaleNormal="100" workbookViewId="0">
      <pane xSplit="1" ySplit="1" topLeftCell="B342" activePane="bottomRight" state="frozen"/>
      <selection activeCell="B5" sqref="B5"/>
      <selection pane="topRight" activeCell="B5" sqref="B5"/>
      <selection pane="bottomLeft" activeCell="B5" sqref="B5"/>
      <selection pane="bottomRight" activeCell="E345" sqref="E345:I348"/>
    </sheetView>
  </sheetViews>
  <sheetFormatPr defaultColWidth="9.140625" defaultRowHeight="15" x14ac:dyDescent="0.25"/>
  <cols>
    <col min="1" max="1" width="6.7109375" bestFit="1" customWidth="1"/>
    <col min="2" max="2" width="10.7109375" bestFit="1" customWidth="1"/>
    <col min="3" max="3" width="9.5703125" bestFit="1" customWidth="1"/>
    <col min="4" max="4" width="10.28515625" customWidth="1"/>
    <col min="5" max="5" width="31.5703125" bestFit="1" customWidth="1"/>
    <col min="6" max="6" width="9.85546875" bestFit="1" customWidth="1"/>
    <col min="7" max="7" width="8" bestFit="1" customWidth="1"/>
    <col min="8" max="9" width="6.140625" bestFit="1" customWidth="1"/>
    <col min="10" max="10" width="5.5703125" bestFit="1" customWidth="1"/>
    <col min="11" max="11" width="6.5703125" bestFit="1" customWidth="1"/>
    <col min="12" max="12" width="11.42578125" bestFit="1" customWidth="1"/>
    <col min="13" max="13" width="12.140625" bestFit="1" customWidth="1"/>
    <col min="14" max="14" width="11.42578125" customWidth="1"/>
    <col min="15" max="15" width="8.28515625" bestFit="1" customWidth="1"/>
    <col min="16" max="16" width="8.28515625" customWidth="1"/>
  </cols>
  <sheetData>
    <row r="1" spans="1:16" ht="45.75" thickBot="1" x14ac:dyDescent="0.3">
      <c r="A1" s="163" t="s">
        <v>238</v>
      </c>
      <c r="B1" s="163" t="s">
        <v>237</v>
      </c>
      <c r="C1" s="163" t="s">
        <v>236</v>
      </c>
      <c r="D1" s="163" t="s">
        <v>235</v>
      </c>
      <c r="E1" s="163" t="s">
        <v>1</v>
      </c>
      <c r="F1" s="163" t="s">
        <v>208</v>
      </c>
      <c r="G1" s="163" t="s">
        <v>234</v>
      </c>
      <c r="H1" s="163" t="s">
        <v>233</v>
      </c>
      <c r="I1" s="163" t="s">
        <v>206</v>
      </c>
      <c r="J1" s="164" t="s">
        <v>232</v>
      </c>
      <c r="K1" s="163" t="s">
        <v>231</v>
      </c>
      <c r="L1" s="163" t="s">
        <v>230</v>
      </c>
      <c r="M1" s="163" t="s">
        <v>229</v>
      </c>
      <c r="N1" s="163" t="s">
        <v>228</v>
      </c>
      <c r="O1" s="163" t="s">
        <v>227</v>
      </c>
      <c r="P1" s="163" t="s">
        <v>226</v>
      </c>
    </row>
    <row r="2" spans="1:16" x14ac:dyDescent="0.25">
      <c r="A2" s="165">
        <v>1</v>
      </c>
      <c r="B2" s="166">
        <v>44239</v>
      </c>
      <c r="C2" s="288">
        <v>1</v>
      </c>
      <c r="D2" s="167" t="s">
        <v>314</v>
      </c>
      <c r="E2" s="289" t="s">
        <v>258</v>
      </c>
      <c r="F2" s="167" t="s">
        <v>217</v>
      </c>
      <c r="G2" s="167"/>
      <c r="H2" s="167">
        <v>1</v>
      </c>
      <c r="I2" s="167">
        <v>1</v>
      </c>
      <c r="J2" s="289">
        <v>116</v>
      </c>
      <c r="K2" s="289">
        <v>18</v>
      </c>
      <c r="L2" s="289"/>
      <c r="M2" s="289" t="s">
        <v>315</v>
      </c>
      <c r="N2" s="289" t="s">
        <v>316</v>
      </c>
      <c r="O2" s="289">
        <v>15</v>
      </c>
      <c r="P2" s="290"/>
    </row>
    <row r="3" spans="1:16" x14ac:dyDescent="0.25">
      <c r="A3" s="168">
        <v>1</v>
      </c>
      <c r="B3" s="169">
        <v>44239</v>
      </c>
      <c r="C3" s="291">
        <v>1</v>
      </c>
      <c r="D3" s="170" t="s">
        <v>314</v>
      </c>
      <c r="E3" s="292" t="s">
        <v>310</v>
      </c>
      <c r="F3" s="170" t="s">
        <v>213</v>
      </c>
      <c r="G3" s="170"/>
      <c r="H3" s="170">
        <v>2</v>
      </c>
      <c r="I3" s="170">
        <v>2</v>
      </c>
      <c r="J3" s="292">
        <v>122</v>
      </c>
      <c r="K3" s="292">
        <v>17</v>
      </c>
      <c r="L3" s="292"/>
      <c r="M3" s="292" t="s">
        <v>317</v>
      </c>
      <c r="N3" s="292" t="s">
        <v>318</v>
      </c>
      <c r="O3" s="292">
        <v>15</v>
      </c>
      <c r="P3" s="293"/>
    </row>
    <row r="4" spans="1:16" x14ac:dyDescent="0.25">
      <c r="A4" s="168">
        <v>1</v>
      </c>
      <c r="B4" s="169">
        <v>44239</v>
      </c>
      <c r="C4" s="291">
        <v>1</v>
      </c>
      <c r="D4" s="170" t="s">
        <v>314</v>
      </c>
      <c r="E4" s="292" t="s">
        <v>300</v>
      </c>
      <c r="F4" s="170" t="s">
        <v>217</v>
      </c>
      <c r="G4" s="170"/>
      <c r="H4" s="170">
        <v>3</v>
      </c>
      <c r="I4" s="170">
        <v>3</v>
      </c>
      <c r="J4" s="292">
        <v>118</v>
      </c>
      <c r="K4" s="292">
        <v>17</v>
      </c>
      <c r="L4" s="292"/>
      <c r="M4" s="292" t="s">
        <v>319</v>
      </c>
      <c r="N4" s="292" t="s">
        <v>320</v>
      </c>
      <c r="O4" s="292">
        <v>15</v>
      </c>
      <c r="P4" s="293"/>
    </row>
    <row r="5" spans="1:16" x14ac:dyDescent="0.25">
      <c r="A5" s="168">
        <v>1</v>
      </c>
      <c r="B5" s="169">
        <v>44239</v>
      </c>
      <c r="C5" s="291">
        <v>1</v>
      </c>
      <c r="D5" s="170" t="s">
        <v>314</v>
      </c>
      <c r="E5" s="292" t="s">
        <v>284</v>
      </c>
      <c r="F5" s="170" t="s">
        <v>209</v>
      </c>
      <c r="G5" s="170"/>
      <c r="H5" s="170">
        <v>4</v>
      </c>
      <c r="I5" s="170">
        <v>4</v>
      </c>
      <c r="J5" s="292">
        <v>123</v>
      </c>
      <c r="K5" s="292">
        <v>17</v>
      </c>
      <c r="L5" s="292"/>
      <c r="M5" s="292" t="s">
        <v>321</v>
      </c>
      <c r="N5" s="292" t="s">
        <v>322</v>
      </c>
      <c r="O5" s="292">
        <v>16</v>
      </c>
      <c r="P5" s="293"/>
    </row>
    <row r="6" spans="1:16" x14ac:dyDescent="0.25">
      <c r="A6" s="168">
        <v>1</v>
      </c>
      <c r="B6" s="169">
        <v>44239</v>
      </c>
      <c r="C6" s="291">
        <v>1</v>
      </c>
      <c r="D6" s="170" t="s">
        <v>314</v>
      </c>
      <c r="E6" s="292" t="s">
        <v>262</v>
      </c>
      <c r="F6" s="170" t="s">
        <v>210</v>
      </c>
      <c r="G6" s="170"/>
      <c r="H6" s="170">
        <v>5</v>
      </c>
      <c r="I6" s="170">
        <v>5</v>
      </c>
      <c r="J6" s="292">
        <v>115</v>
      </c>
      <c r="K6" s="292">
        <v>17</v>
      </c>
      <c r="L6" s="292"/>
      <c r="M6" s="292" t="s">
        <v>323</v>
      </c>
      <c r="N6" s="292" t="s">
        <v>324</v>
      </c>
      <c r="O6" s="292">
        <v>15</v>
      </c>
      <c r="P6" s="293"/>
    </row>
    <row r="7" spans="1:16" x14ac:dyDescent="0.25">
      <c r="A7" s="168">
        <v>1</v>
      </c>
      <c r="B7" s="169">
        <v>44239</v>
      </c>
      <c r="C7" s="291">
        <v>1</v>
      </c>
      <c r="D7" s="170" t="s">
        <v>314</v>
      </c>
      <c r="E7" s="292" t="s">
        <v>292</v>
      </c>
      <c r="F7" s="170" t="s">
        <v>215</v>
      </c>
      <c r="G7" s="170"/>
      <c r="H7" s="170">
        <v>6</v>
      </c>
      <c r="I7" s="170">
        <v>6</v>
      </c>
      <c r="J7" s="292">
        <v>150</v>
      </c>
      <c r="K7" s="292">
        <v>17</v>
      </c>
      <c r="L7" s="292"/>
      <c r="M7" s="292" t="s">
        <v>325</v>
      </c>
      <c r="N7" s="292" t="s">
        <v>326</v>
      </c>
      <c r="O7" s="292">
        <v>15</v>
      </c>
      <c r="P7" s="293"/>
    </row>
    <row r="8" spans="1:16" x14ac:dyDescent="0.25">
      <c r="A8" s="168">
        <v>1</v>
      </c>
      <c r="B8" s="169">
        <v>44239</v>
      </c>
      <c r="C8" s="291">
        <v>1</v>
      </c>
      <c r="D8" s="170" t="s">
        <v>314</v>
      </c>
      <c r="E8" s="292" t="s">
        <v>288</v>
      </c>
      <c r="F8" s="170" t="s">
        <v>214</v>
      </c>
      <c r="G8" s="170"/>
      <c r="H8" s="170">
        <v>7</v>
      </c>
      <c r="I8" s="170">
        <v>7</v>
      </c>
      <c r="J8" s="292">
        <v>144</v>
      </c>
      <c r="K8" s="292">
        <v>17</v>
      </c>
      <c r="L8" s="292"/>
      <c r="M8" s="292" t="s">
        <v>327</v>
      </c>
      <c r="N8" s="292" t="s">
        <v>328</v>
      </c>
      <c r="O8" s="292">
        <v>10</v>
      </c>
      <c r="P8" s="293"/>
    </row>
    <row r="9" spans="1:16" x14ac:dyDescent="0.25">
      <c r="A9" s="168">
        <v>1</v>
      </c>
      <c r="B9" s="169">
        <v>44239</v>
      </c>
      <c r="C9" s="291">
        <v>1</v>
      </c>
      <c r="D9" s="170" t="s">
        <v>314</v>
      </c>
      <c r="E9" s="292" t="s">
        <v>260</v>
      </c>
      <c r="F9" s="170" t="s">
        <v>216</v>
      </c>
      <c r="G9" s="170"/>
      <c r="H9" s="170">
        <v>8</v>
      </c>
      <c r="I9" s="170">
        <v>8</v>
      </c>
      <c r="J9" s="292">
        <v>141</v>
      </c>
      <c r="K9" s="292">
        <v>17</v>
      </c>
      <c r="L9" s="292"/>
      <c r="M9" s="292" t="s">
        <v>329</v>
      </c>
      <c r="N9" s="292" t="s">
        <v>330</v>
      </c>
      <c r="O9" s="292">
        <v>17</v>
      </c>
      <c r="P9" s="293"/>
    </row>
    <row r="10" spans="1:16" x14ac:dyDescent="0.25">
      <c r="A10" s="209">
        <v>1</v>
      </c>
      <c r="B10" s="210">
        <v>44239</v>
      </c>
      <c r="C10" s="294">
        <v>1</v>
      </c>
      <c r="D10" s="187" t="s">
        <v>314</v>
      </c>
      <c r="E10" s="295" t="s">
        <v>259</v>
      </c>
      <c r="F10" s="187" t="s">
        <v>212</v>
      </c>
      <c r="G10" s="187"/>
      <c r="H10" s="187">
        <v>9</v>
      </c>
      <c r="I10" s="187">
        <v>19</v>
      </c>
      <c r="J10" s="295">
        <v>139</v>
      </c>
      <c r="K10" s="295">
        <v>17</v>
      </c>
      <c r="L10" s="295"/>
      <c r="M10" s="295" t="s">
        <v>331</v>
      </c>
      <c r="N10" s="295" t="s">
        <v>332</v>
      </c>
      <c r="O10" s="295">
        <v>15</v>
      </c>
      <c r="P10" s="296"/>
    </row>
    <row r="11" spans="1:16" x14ac:dyDescent="0.25">
      <c r="A11" s="168">
        <v>1</v>
      </c>
      <c r="B11" s="169">
        <v>44239</v>
      </c>
      <c r="C11" s="291">
        <v>1</v>
      </c>
      <c r="D11" s="170" t="s">
        <v>314</v>
      </c>
      <c r="E11" s="292" t="s">
        <v>308</v>
      </c>
      <c r="F11" s="170" t="s">
        <v>212</v>
      </c>
      <c r="G11" s="170"/>
      <c r="H11" s="170">
        <v>10</v>
      </c>
      <c r="I11" s="170">
        <v>9</v>
      </c>
      <c r="J11" s="292">
        <v>143</v>
      </c>
      <c r="K11" s="292">
        <v>17</v>
      </c>
      <c r="L11" s="292"/>
      <c r="M11" s="292" t="s">
        <v>333</v>
      </c>
      <c r="N11" s="292" t="s">
        <v>334</v>
      </c>
      <c r="O11" s="292">
        <v>17</v>
      </c>
      <c r="P11" s="293"/>
    </row>
    <row r="12" spans="1:16" x14ac:dyDescent="0.25">
      <c r="A12" s="168">
        <v>1</v>
      </c>
      <c r="B12" s="169">
        <v>44239</v>
      </c>
      <c r="C12" s="291">
        <v>1</v>
      </c>
      <c r="D12" s="170" t="s">
        <v>314</v>
      </c>
      <c r="E12" s="292" t="s">
        <v>303</v>
      </c>
      <c r="F12" s="170" t="s">
        <v>210</v>
      </c>
      <c r="G12" s="170"/>
      <c r="H12" s="170">
        <v>11</v>
      </c>
      <c r="I12" s="170">
        <v>10</v>
      </c>
      <c r="J12" s="292">
        <v>120</v>
      </c>
      <c r="K12" s="292">
        <v>17</v>
      </c>
      <c r="L12" s="292"/>
      <c r="M12" s="292" t="s">
        <v>335</v>
      </c>
      <c r="N12" s="292" t="s">
        <v>336</v>
      </c>
      <c r="O12" s="292">
        <v>15</v>
      </c>
      <c r="P12" s="293"/>
    </row>
    <row r="13" spans="1:16" x14ac:dyDescent="0.25">
      <c r="A13" s="168">
        <v>1</v>
      </c>
      <c r="B13" s="169">
        <v>44239</v>
      </c>
      <c r="C13" s="291">
        <v>1</v>
      </c>
      <c r="D13" s="170" t="s">
        <v>314</v>
      </c>
      <c r="E13" s="292" t="s">
        <v>7</v>
      </c>
      <c r="F13" s="170" t="s">
        <v>209</v>
      </c>
      <c r="G13" s="170"/>
      <c r="H13" s="170">
        <v>12</v>
      </c>
      <c r="I13" s="170">
        <v>11</v>
      </c>
      <c r="J13" s="292">
        <v>109</v>
      </c>
      <c r="K13" s="292">
        <v>17</v>
      </c>
      <c r="L13" s="292"/>
      <c r="M13" s="292" t="s">
        <v>337</v>
      </c>
      <c r="N13" s="292" t="s">
        <v>338</v>
      </c>
      <c r="O13" s="292">
        <v>13</v>
      </c>
      <c r="P13" s="293"/>
    </row>
    <row r="14" spans="1:16" x14ac:dyDescent="0.25">
      <c r="A14" s="168">
        <v>1</v>
      </c>
      <c r="B14" s="169">
        <v>44239</v>
      </c>
      <c r="C14" s="291">
        <v>1</v>
      </c>
      <c r="D14" s="170" t="s">
        <v>314</v>
      </c>
      <c r="E14" s="292" t="s">
        <v>280</v>
      </c>
      <c r="F14" s="170" t="s">
        <v>218</v>
      </c>
      <c r="G14" s="170"/>
      <c r="H14" s="170">
        <v>13</v>
      </c>
      <c r="I14" s="170">
        <v>12</v>
      </c>
      <c r="J14" s="292">
        <v>134</v>
      </c>
      <c r="K14" s="292">
        <v>17</v>
      </c>
      <c r="L14" s="292"/>
      <c r="M14" s="292" t="s">
        <v>339</v>
      </c>
      <c r="N14" s="292" t="s">
        <v>340</v>
      </c>
      <c r="O14" s="292">
        <v>12</v>
      </c>
      <c r="P14" s="293"/>
    </row>
    <row r="15" spans="1:16" x14ac:dyDescent="0.25">
      <c r="A15" s="168">
        <v>1</v>
      </c>
      <c r="B15" s="169">
        <v>44239</v>
      </c>
      <c r="C15" s="291">
        <v>1</v>
      </c>
      <c r="D15" s="170" t="s">
        <v>314</v>
      </c>
      <c r="E15" s="292" t="s">
        <v>279</v>
      </c>
      <c r="F15" s="170" t="s">
        <v>216</v>
      </c>
      <c r="G15" s="170"/>
      <c r="H15" s="170">
        <v>14</v>
      </c>
      <c r="I15" s="170">
        <v>13</v>
      </c>
      <c r="J15" s="292">
        <v>146</v>
      </c>
      <c r="K15" s="292">
        <v>17</v>
      </c>
      <c r="L15" s="292"/>
      <c r="M15" s="292" t="s">
        <v>341</v>
      </c>
      <c r="N15" s="292" t="s">
        <v>342</v>
      </c>
      <c r="O15" s="292">
        <v>15</v>
      </c>
      <c r="P15" s="293"/>
    </row>
    <row r="16" spans="1:16" x14ac:dyDescent="0.25">
      <c r="A16" s="168">
        <v>1</v>
      </c>
      <c r="B16" s="169">
        <v>44239</v>
      </c>
      <c r="C16" s="291">
        <v>1</v>
      </c>
      <c r="D16" s="170" t="s">
        <v>314</v>
      </c>
      <c r="E16" s="292" t="s">
        <v>293</v>
      </c>
      <c r="F16" s="170" t="s">
        <v>211</v>
      </c>
      <c r="G16" s="170"/>
      <c r="H16" s="170">
        <v>15</v>
      </c>
      <c r="I16" s="170">
        <v>14</v>
      </c>
      <c r="J16" s="292">
        <v>145</v>
      </c>
      <c r="K16" s="292">
        <v>17</v>
      </c>
      <c r="L16" s="292"/>
      <c r="M16" s="292" t="s">
        <v>343</v>
      </c>
      <c r="N16" s="292" t="s">
        <v>344</v>
      </c>
      <c r="O16" s="292">
        <v>15</v>
      </c>
      <c r="P16" s="293"/>
    </row>
    <row r="17" spans="1:16" x14ac:dyDescent="0.25">
      <c r="A17" s="168">
        <v>1</v>
      </c>
      <c r="B17" s="169">
        <v>44239</v>
      </c>
      <c r="C17" s="291">
        <v>1</v>
      </c>
      <c r="D17" s="170" t="s">
        <v>314</v>
      </c>
      <c r="E17" s="292" t="s">
        <v>302</v>
      </c>
      <c r="F17" s="170" t="s">
        <v>209</v>
      </c>
      <c r="G17" s="170"/>
      <c r="H17" s="170">
        <v>16</v>
      </c>
      <c r="I17" s="170">
        <v>15</v>
      </c>
      <c r="J17" s="292">
        <v>127</v>
      </c>
      <c r="K17" s="292">
        <v>17</v>
      </c>
      <c r="L17" s="292"/>
      <c r="M17" s="292" t="s">
        <v>345</v>
      </c>
      <c r="N17" s="292" t="s">
        <v>346</v>
      </c>
      <c r="O17" s="292">
        <v>15</v>
      </c>
      <c r="P17" s="293"/>
    </row>
    <row r="18" spans="1:16" x14ac:dyDescent="0.25">
      <c r="A18" s="168">
        <v>1</v>
      </c>
      <c r="B18" s="169">
        <v>44239</v>
      </c>
      <c r="C18" s="291">
        <v>1</v>
      </c>
      <c r="D18" s="170" t="s">
        <v>314</v>
      </c>
      <c r="E18" s="292" t="s">
        <v>304</v>
      </c>
      <c r="F18" s="170" t="s">
        <v>216</v>
      </c>
      <c r="G18" s="170"/>
      <c r="H18" s="170">
        <v>17</v>
      </c>
      <c r="I18" s="170">
        <v>16</v>
      </c>
      <c r="J18" s="292">
        <v>132</v>
      </c>
      <c r="K18" s="292">
        <v>17</v>
      </c>
      <c r="L18" s="292"/>
      <c r="M18" s="292" t="s">
        <v>347</v>
      </c>
      <c r="N18" s="292" t="s">
        <v>348</v>
      </c>
      <c r="O18" s="292">
        <v>15</v>
      </c>
      <c r="P18" s="293"/>
    </row>
    <row r="19" spans="1:16" x14ac:dyDescent="0.25">
      <c r="A19" s="168">
        <v>1</v>
      </c>
      <c r="B19" s="169">
        <v>44239</v>
      </c>
      <c r="C19" s="291">
        <v>1</v>
      </c>
      <c r="D19" s="170" t="s">
        <v>314</v>
      </c>
      <c r="E19" s="292" t="s">
        <v>305</v>
      </c>
      <c r="F19" s="170" t="s">
        <v>215</v>
      </c>
      <c r="G19" s="170"/>
      <c r="H19" s="170">
        <v>18</v>
      </c>
      <c r="I19" s="170">
        <v>17</v>
      </c>
      <c r="J19" s="292">
        <v>107</v>
      </c>
      <c r="K19" s="292">
        <v>16</v>
      </c>
      <c r="L19" s="292"/>
      <c r="M19" s="292" t="s">
        <v>349</v>
      </c>
      <c r="N19" s="292" t="s">
        <v>350</v>
      </c>
      <c r="O19" s="292">
        <v>13</v>
      </c>
      <c r="P19" s="293"/>
    </row>
    <row r="20" spans="1:16" x14ac:dyDescent="0.25">
      <c r="A20" s="168">
        <v>1</v>
      </c>
      <c r="B20" s="169">
        <v>44239</v>
      </c>
      <c r="C20" s="291">
        <v>1</v>
      </c>
      <c r="D20" s="170" t="s">
        <v>314</v>
      </c>
      <c r="E20" s="292" t="s">
        <v>283</v>
      </c>
      <c r="F20" s="170" t="s">
        <v>210</v>
      </c>
      <c r="G20" s="170"/>
      <c r="H20" s="170">
        <v>19</v>
      </c>
      <c r="I20" s="170">
        <v>18</v>
      </c>
      <c r="J20" s="292">
        <v>112</v>
      </c>
      <c r="K20" s="292">
        <v>16</v>
      </c>
      <c r="L20" s="292"/>
      <c r="M20" s="292" t="s">
        <v>351</v>
      </c>
      <c r="N20" s="292" t="s">
        <v>352</v>
      </c>
      <c r="O20" s="292">
        <v>16</v>
      </c>
      <c r="P20" s="293"/>
    </row>
    <row r="21" spans="1:16" x14ac:dyDescent="0.25">
      <c r="A21" s="168">
        <v>1</v>
      </c>
      <c r="B21" s="169">
        <v>44239</v>
      </c>
      <c r="C21" s="291">
        <v>1</v>
      </c>
      <c r="D21" s="170" t="s">
        <v>314</v>
      </c>
      <c r="E21" s="292" t="s">
        <v>290</v>
      </c>
      <c r="F21" s="170" t="s">
        <v>213</v>
      </c>
      <c r="G21" s="170"/>
      <c r="H21" s="170">
        <v>20</v>
      </c>
      <c r="I21" s="297">
        <v>20</v>
      </c>
      <c r="J21" s="292">
        <v>106</v>
      </c>
      <c r="K21" s="292">
        <v>16</v>
      </c>
      <c r="L21" s="292"/>
      <c r="M21" s="292" t="s">
        <v>353</v>
      </c>
      <c r="N21" s="292" t="s">
        <v>354</v>
      </c>
      <c r="O21" s="292">
        <v>14</v>
      </c>
      <c r="P21" s="293"/>
    </row>
    <row r="22" spans="1:16" x14ac:dyDescent="0.25">
      <c r="A22" s="168">
        <v>1</v>
      </c>
      <c r="B22" s="169">
        <v>44239</v>
      </c>
      <c r="C22" s="291">
        <v>1</v>
      </c>
      <c r="D22" s="170" t="s">
        <v>314</v>
      </c>
      <c r="E22" s="292" t="s">
        <v>6</v>
      </c>
      <c r="F22" s="170" t="s">
        <v>215</v>
      </c>
      <c r="G22" s="170"/>
      <c r="H22" s="170">
        <v>21</v>
      </c>
      <c r="I22" s="170">
        <v>21</v>
      </c>
      <c r="J22" s="292">
        <v>113</v>
      </c>
      <c r="K22" s="292">
        <v>16</v>
      </c>
      <c r="L22" s="292"/>
      <c r="M22" s="292" t="s">
        <v>355</v>
      </c>
      <c r="N22" s="292" t="s">
        <v>356</v>
      </c>
      <c r="O22" s="292">
        <v>15</v>
      </c>
      <c r="P22" s="293"/>
    </row>
    <row r="23" spans="1:16" x14ac:dyDescent="0.25">
      <c r="A23" s="298">
        <v>1</v>
      </c>
      <c r="B23" s="299">
        <v>44239</v>
      </c>
      <c r="C23" s="300">
        <v>1</v>
      </c>
      <c r="D23" s="301" t="s">
        <v>314</v>
      </c>
      <c r="E23" s="302" t="s">
        <v>291</v>
      </c>
      <c r="F23" s="301" t="s">
        <v>215</v>
      </c>
      <c r="G23" s="301"/>
      <c r="H23" s="170">
        <v>22</v>
      </c>
      <c r="I23" s="170">
        <v>22</v>
      </c>
      <c r="J23" s="302">
        <v>148</v>
      </c>
      <c r="K23" s="302">
        <v>16</v>
      </c>
      <c r="L23" s="302"/>
      <c r="M23" s="302" t="s">
        <v>357</v>
      </c>
      <c r="N23" s="302" t="s">
        <v>358</v>
      </c>
      <c r="O23" s="302">
        <v>14</v>
      </c>
      <c r="P23" s="303"/>
    </row>
    <row r="24" spans="1:16" x14ac:dyDescent="0.25">
      <c r="A24" s="168">
        <v>1</v>
      </c>
      <c r="B24" s="169">
        <v>44239</v>
      </c>
      <c r="C24" s="291">
        <v>1</v>
      </c>
      <c r="D24" s="170" t="s">
        <v>314</v>
      </c>
      <c r="E24" s="292" t="s">
        <v>298</v>
      </c>
      <c r="F24" s="170" t="s">
        <v>214</v>
      </c>
      <c r="G24" s="170"/>
      <c r="H24" s="170">
        <v>23</v>
      </c>
      <c r="I24" s="170">
        <v>23</v>
      </c>
      <c r="J24" s="292">
        <v>102</v>
      </c>
      <c r="K24" s="292">
        <v>16</v>
      </c>
      <c r="L24" s="292"/>
      <c r="M24" s="292" t="s">
        <v>359</v>
      </c>
      <c r="N24" s="292" t="s">
        <v>360</v>
      </c>
      <c r="O24" s="292">
        <v>16</v>
      </c>
      <c r="P24" s="293"/>
    </row>
    <row r="25" spans="1:16" x14ac:dyDescent="0.25">
      <c r="A25" s="168">
        <v>1</v>
      </c>
      <c r="B25" s="169">
        <v>44239</v>
      </c>
      <c r="C25" s="291">
        <v>1</v>
      </c>
      <c r="D25" s="170" t="s">
        <v>314</v>
      </c>
      <c r="E25" s="292" t="s">
        <v>261</v>
      </c>
      <c r="F25" s="170" t="s">
        <v>211</v>
      </c>
      <c r="G25" s="170"/>
      <c r="H25" s="170">
        <v>24</v>
      </c>
      <c r="I25" s="170">
        <v>24</v>
      </c>
      <c r="J25" s="292">
        <v>110</v>
      </c>
      <c r="K25" s="292">
        <v>16</v>
      </c>
      <c r="L25" s="292"/>
      <c r="M25" s="292" t="s">
        <v>361</v>
      </c>
      <c r="N25" s="292" t="s">
        <v>362</v>
      </c>
      <c r="O25" s="292">
        <v>2</v>
      </c>
      <c r="P25" s="293"/>
    </row>
    <row r="26" spans="1:16" x14ac:dyDescent="0.25">
      <c r="A26" s="168">
        <v>1</v>
      </c>
      <c r="B26" s="169">
        <v>44239</v>
      </c>
      <c r="C26" s="291">
        <v>1</v>
      </c>
      <c r="D26" s="170" t="s">
        <v>314</v>
      </c>
      <c r="E26" s="292" t="s">
        <v>282</v>
      </c>
      <c r="F26" s="170" t="s">
        <v>214</v>
      </c>
      <c r="G26" s="170"/>
      <c r="H26" s="170">
        <v>25</v>
      </c>
      <c r="I26" s="170">
        <v>25</v>
      </c>
      <c r="J26" s="292">
        <v>105</v>
      </c>
      <c r="K26" s="292">
        <v>16</v>
      </c>
      <c r="L26" s="292"/>
      <c r="M26" s="292" t="s">
        <v>363</v>
      </c>
      <c r="N26" s="292" t="s">
        <v>364</v>
      </c>
      <c r="O26" s="292">
        <v>16</v>
      </c>
      <c r="P26" s="293"/>
    </row>
    <row r="27" spans="1:16" x14ac:dyDescent="0.25">
      <c r="A27" s="168">
        <v>1</v>
      </c>
      <c r="B27" s="169">
        <v>44239</v>
      </c>
      <c r="C27" s="291">
        <v>1</v>
      </c>
      <c r="D27" s="170" t="s">
        <v>314</v>
      </c>
      <c r="E27" s="292" t="s">
        <v>299</v>
      </c>
      <c r="F27" s="170" t="s">
        <v>213</v>
      </c>
      <c r="G27" s="170"/>
      <c r="H27" s="170">
        <v>26</v>
      </c>
      <c r="I27" s="170">
        <v>26</v>
      </c>
      <c r="J27" s="292">
        <v>149</v>
      </c>
      <c r="K27" s="292">
        <v>16</v>
      </c>
      <c r="L27" s="292"/>
      <c r="M27" s="292" t="s">
        <v>365</v>
      </c>
      <c r="N27" s="292" t="s">
        <v>366</v>
      </c>
      <c r="O27" s="292">
        <v>16</v>
      </c>
      <c r="P27" s="293"/>
    </row>
    <row r="28" spans="1:16" x14ac:dyDescent="0.25">
      <c r="A28" s="168">
        <v>1</v>
      </c>
      <c r="B28" s="169">
        <v>44239</v>
      </c>
      <c r="C28" s="291">
        <v>1</v>
      </c>
      <c r="D28" s="170" t="s">
        <v>314</v>
      </c>
      <c r="E28" s="292" t="s">
        <v>297</v>
      </c>
      <c r="F28" s="170" t="s">
        <v>211</v>
      </c>
      <c r="G28" s="170"/>
      <c r="H28" s="170">
        <v>27</v>
      </c>
      <c r="I28" s="170">
        <v>27</v>
      </c>
      <c r="J28" s="292">
        <v>108</v>
      </c>
      <c r="K28" s="292">
        <v>16</v>
      </c>
      <c r="L28" s="292"/>
      <c r="M28" s="292" t="s">
        <v>367</v>
      </c>
      <c r="N28" s="292" t="s">
        <v>368</v>
      </c>
      <c r="O28" s="292">
        <v>13</v>
      </c>
      <c r="P28" s="293"/>
    </row>
    <row r="29" spans="1:16" x14ac:dyDescent="0.25">
      <c r="A29" s="168">
        <v>1</v>
      </c>
      <c r="B29" s="169">
        <v>44239</v>
      </c>
      <c r="C29" s="291">
        <v>1</v>
      </c>
      <c r="D29" s="170" t="s">
        <v>314</v>
      </c>
      <c r="E29" s="292" t="s">
        <v>277</v>
      </c>
      <c r="F29" s="170" t="s">
        <v>218</v>
      </c>
      <c r="G29" s="170"/>
      <c r="H29" s="170">
        <v>28</v>
      </c>
      <c r="I29" s="170">
        <v>28</v>
      </c>
      <c r="J29" s="292">
        <v>121</v>
      </c>
      <c r="K29" s="292">
        <v>16</v>
      </c>
      <c r="L29" s="292"/>
      <c r="M29" s="292" t="s">
        <v>369</v>
      </c>
      <c r="N29" s="292" t="s">
        <v>370</v>
      </c>
      <c r="O29" s="292">
        <v>14</v>
      </c>
      <c r="P29" s="293"/>
    </row>
    <row r="30" spans="1:16" x14ac:dyDescent="0.25">
      <c r="A30" s="168">
        <v>1</v>
      </c>
      <c r="B30" s="169">
        <v>44239</v>
      </c>
      <c r="C30" s="291">
        <v>1</v>
      </c>
      <c r="D30" s="170" t="s">
        <v>314</v>
      </c>
      <c r="E30" s="292" t="s">
        <v>257</v>
      </c>
      <c r="F30" s="170" t="s">
        <v>213</v>
      </c>
      <c r="G30" s="170"/>
      <c r="H30" s="170">
        <v>29</v>
      </c>
      <c r="I30" s="170">
        <v>29</v>
      </c>
      <c r="J30" s="292">
        <v>133</v>
      </c>
      <c r="K30" s="292">
        <v>15</v>
      </c>
      <c r="L30" s="292"/>
      <c r="M30" s="292" t="s">
        <v>371</v>
      </c>
      <c r="N30" s="292" t="s">
        <v>372</v>
      </c>
      <c r="O30" s="292">
        <v>15</v>
      </c>
      <c r="P30" s="293"/>
    </row>
    <row r="31" spans="1:16" x14ac:dyDescent="0.25">
      <c r="A31" s="209">
        <v>1</v>
      </c>
      <c r="B31" s="210">
        <v>44239</v>
      </c>
      <c r="C31" s="294">
        <v>1</v>
      </c>
      <c r="D31" s="187" t="s">
        <v>314</v>
      </c>
      <c r="E31" s="295" t="s">
        <v>281</v>
      </c>
      <c r="F31" s="187" t="s">
        <v>217</v>
      </c>
      <c r="G31" s="187"/>
      <c r="H31" s="187">
        <v>30</v>
      </c>
      <c r="I31" s="187">
        <v>40</v>
      </c>
      <c r="J31" s="295">
        <v>126</v>
      </c>
      <c r="K31" s="295">
        <v>15</v>
      </c>
      <c r="L31" s="295"/>
      <c r="M31" s="295" t="s">
        <v>373</v>
      </c>
      <c r="N31" s="295" t="s">
        <v>374</v>
      </c>
      <c r="O31" s="295">
        <v>12</v>
      </c>
      <c r="P31" s="296"/>
    </row>
    <row r="32" spans="1:16" x14ac:dyDescent="0.25">
      <c r="A32" s="168">
        <v>1</v>
      </c>
      <c r="B32" s="169">
        <v>44239</v>
      </c>
      <c r="C32" s="291">
        <v>1</v>
      </c>
      <c r="D32" s="170" t="s">
        <v>314</v>
      </c>
      <c r="E32" s="292" t="s">
        <v>289</v>
      </c>
      <c r="F32" s="170" t="s">
        <v>212</v>
      </c>
      <c r="G32" s="170"/>
      <c r="H32" s="170">
        <v>31</v>
      </c>
      <c r="I32" s="170">
        <v>30</v>
      </c>
      <c r="J32" s="292">
        <v>135</v>
      </c>
      <c r="K32" s="292">
        <v>15</v>
      </c>
      <c r="L32" s="292"/>
      <c r="M32" s="292" t="s">
        <v>375</v>
      </c>
      <c r="N32" s="292" t="s">
        <v>376</v>
      </c>
      <c r="O32" s="292">
        <v>13</v>
      </c>
      <c r="P32" s="293"/>
    </row>
    <row r="33" spans="1:16" x14ac:dyDescent="0.25">
      <c r="A33" s="168">
        <v>1</v>
      </c>
      <c r="B33" s="169">
        <v>44239</v>
      </c>
      <c r="C33" s="291">
        <v>1</v>
      </c>
      <c r="D33" s="170" t="s">
        <v>314</v>
      </c>
      <c r="E33" s="292" t="s">
        <v>301</v>
      </c>
      <c r="F33" s="170" t="s">
        <v>218</v>
      </c>
      <c r="G33" s="170"/>
      <c r="H33" s="170">
        <v>32</v>
      </c>
      <c r="I33" s="170">
        <v>31</v>
      </c>
      <c r="J33" s="292">
        <v>136</v>
      </c>
      <c r="K33" s="292">
        <v>14</v>
      </c>
      <c r="L33" s="292"/>
      <c r="M33" s="292" t="s">
        <v>377</v>
      </c>
      <c r="N33" s="292" t="s">
        <v>378</v>
      </c>
      <c r="O33" s="292">
        <v>14</v>
      </c>
      <c r="P33" s="293"/>
    </row>
    <row r="34" spans="1:16" x14ac:dyDescent="0.25">
      <c r="A34" s="168">
        <v>1</v>
      </c>
      <c r="B34" s="169">
        <v>44239</v>
      </c>
      <c r="C34" s="291">
        <v>1</v>
      </c>
      <c r="D34" s="170" t="s">
        <v>314</v>
      </c>
      <c r="E34" s="292" t="s">
        <v>285</v>
      </c>
      <c r="F34" s="170" t="s">
        <v>212</v>
      </c>
      <c r="G34" s="170"/>
      <c r="H34" s="170">
        <v>33</v>
      </c>
      <c r="I34" s="170">
        <v>32</v>
      </c>
      <c r="J34" s="292">
        <v>129</v>
      </c>
      <c r="K34" s="292">
        <v>14</v>
      </c>
      <c r="L34" s="292"/>
      <c r="M34" s="292" t="s">
        <v>379</v>
      </c>
      <c r="N34" s="292" t="s">
        <v>380</v>
      </c>
      <c r="O34" s="292">
        <v>13</v>
      </c>
      <c r="P34" s="293"/>
    </row>
    <row r="35" spans="1:16" x14ac:dyDescent="0.25">
      <c r="A35" s="168">
        <v>1</v>
      </c>
      <c r="B35" s="169">
        <v>44239</v>
      </c>
      <c r="C35" s="291">
        <v>1</v>
      </c>
      <c r="D35" s="170" t="s">
        <v>314</v>
      </c>
      <c r="E35" s="292" t="s">
        <v>309</v>
      </c>
      <c r="F35" s="170" t="s">
        <v>207</v>
      </c>
      <c r="G35" s="170"/>
      <c r="H35" s="170">
        <v>34</v>
      </c>
      <c r="I35" s="170">
        <v>33</v>
      </c>
      <c r="J35" s="292">
        <v>124</v>
      </c>
      <c r="K35" s="292">
        <v>9</v>
      </c>
      <c r="L35" s="292"/>
      <c r="M35" s="292" t="s">
        <v>381</v>
      </c>
      <c r="N35" s="292" t="s">
        <v>382</v>
      </c>
      <c r="O35" s="292">
        <v>4</v>
      </c>
      <c r="P35" s="293"/>
    </row>
    <row r="36" spans="1:16" x14ac:dyDescent="0.25">
      <c r="A36" s="168">
        <v>1</v>
      </c>
      <c r="B36" s="169">
        <v>44239</v>
      </c>
      <c r="C36" s="291">
        <v>1</v>
      </c>
      <c r="D36" s="170" t="s">
        <v>314</v>
      </c>
      <c r="E36" s="292" t="s">
        <v>295</v>
      </c>
      <c r="F36" s="170" t="s">
        <v>214</v>
      </c>
      <c r="G36" s="170"/>
      <c r="H36" s="170">
        <v>35</v>
      </c>
      <c r="I36" s="170">
        <v>34</v>
      </c>
      <c r="J36" s="292">
        <v>103</v>
      </c>
      <c r="K36" s="292">
        <v>6</v>
      </c>
      <c r="L36" s="292"/>
      <c r="M36" s="292" t="s">
        <v>383</v>
      </c>
      <c r="N36" s="292" t="s">
        <v>384</v>
      </c>
      <c r="O36" s="292">
        <v>6</v>
      </c>
      <c r="P36" s="293"/>
    </row>
    <row r="37" spans="1:16" ht="15.75" thickBot="1" x14ac:dyDescent="0.3">
      <c r="A37" s="171">
        <v>1</v>
      </c>
      <c r="B37" s="172">
        <v>44239</v>
      </c>
      <c r="C37" s="304">
        <v>1</v>
      </c>
      <c r="D37" s="173" t="s">
        <v>314</v>
      </c>
      <c r="E37" s="305" t="s">
        <v>294</v>
      </c>
      <c r="F37" s="173" t="s">
        <v>217</v>
      </c>
      <c r="G37" s="173"/>
      <c r="H37" s="173">
        <v>36</v>
      </c>
      <c r="I37" s="173">
        <v>35</v>
      </c>
      <c r="J37" s="305">
        <v>125</v>
      </c>
      <c r="K37" s="305">
        <v>6</v>
      </c>
      <c r="L37" s="305"/>
      <c r="M37" s="305" t="s">
        <v>385</v>
      </c>
      <c r="N37" s="305" t="s">
        <v>386</v>
      </c>
      <c r="O37" s="305">
        <v>5</v>
      </c>
      <c r="P37" s="306"/>
    </row>
    <row r="38" spans="1:16" ht="15.75" thickBot="1" x14ac:dyDescent="0.3">
      <c r="A38" s="174">
        <v>2</v>
      </c>
      <c r="B38" s="175">
        <v>44343</v>
      </c>
      <c r="C38" s="176">
        <v>2</v>
      </c>
      <c r="D38" s="176" t="s">
        <v>220</v>
      </c>
      <c r="E38" s="176" t="s">
        <v>295</v>
      </c>
      <c r="F38" s="177" t="s">
        <v>214</v>
      </c>
      <c r="G38" s="176"/>
      <c r="H38" s="177">
        <v>1</v>
      </c>
      <c r="I38" s="177">
        <v>1</v>
      </c>
      <c r="J38" s="178">
        <v>102</v>
      </c>
      <c r="K38" s="176">
        <v>30</v>
      </c>
      <c r="L38" s="176" t="s">
        <v>221</v>
      </c>
      <c r="M38" s="176" t="s">
        <v>387</v>
      </c>
      <c r="N38" s="176" t="s">
        <v>388</v>
      </c>
      <c r="O38" s="176">
        <v>29</v>
      </c>
      <c r="P38" s="307">
        <v>1</v>
      </c>
    </row>
    <row r="39" spans="1:16" ht="15.75" thickBot="1" x14ac:dyDescent="0.3">
      <c r="A39" s="179">
        <v>2</v>
      </c>
      <c r="B39" s="180">
        <v>44343</v>
      </c>
      <c r="C39" s="181">
        <v>2</v>
      </c>
      <c r="D39" s="181" t="s">
        <v>220</v>
      </c>
      <c r="E39" s="181" t="s">
        <v>309</v>
      </c>
      <c r="F39" s="182" t="s">
        <v>207</v>
      </c>
      <c r="G39" s="181"/>
      <c r="H39" s="182">
        <v>2</v>
      </c>
      <c r="I39" s="182">
        <v>2</v>
      </c>
      <c r="J39" s="183">
        <v>106</v>
      </c>
      <c r="K39" s="181">
        <v>30</v>
      </c>
      <c r="L39" s="181" t="s">
        <v>389</v>
      </c>
      <c r="M39" s="181" t="s">
        <v>390</v>
      </c>
      <c r="N39" s="181" t="s">
        <v>269</v>
      </c>
      <c r="O39" s="181">
        <v>17</v>
      </c>
      <c r="P39" s="307">
        <v>2</v>
      </c>
    </row>
    <row r="40" spans="1:16" ht="15.75" thickBot="1" x14ac:dyDescent="0.3">
      <c r="A40" s="179">
        <v>2</v>
      </c>
      <c r="B40" s="180">
        <v>44343</v>
      </c>
      <c r="C40" s="181">
        <v>2</v>
      </c>
      <c r="D40" s="181" t="s">
        <v>220</v>
      </c>
      <c r="E40" s="181" t="s">
        <v>261</v>
      </c>
      <c r="F40" s="182" t="s">
        <v>211</v>
      </c>
      <c r="G40" s="181"/>
      <c r="H40" s="182">
        <v>3</v>
      </c>
      <c r="I40" s="182">
        <v>3</v>
      </c>
      <c r="J40" s="183">
        <v>128</v>
      </c>
      <c r="K40" s="181">
        <v>30</v>
      </c>
      <c r="L40" s="181" t="s">
        <v>391</v>
      </c>
      <c r="M40" s="181" t="s">
        <v>392</v>
      </c>
      <c r="N40" s="181" t="s">
        <v>393</v>
      </c>
      <c r="O40" s="181">
        <v>12</v>
      </c>
      <c r="P40" s="307">
        <v>3</v>
      </c>
    </row>
    <row r="41" spans="1:16" ht="15.75" thickBot="1" x14ac:dyDescent="0.3">
      <c r="A41" s="179">
        <v>2</v>
      </c>
      <c r="B41" s="180">
        <v>44343</v>
      </c>
      <c r="C41" s="181">
        <v>2</v>
      </c>
      <c r="D41" s="181" t="s">
        <v>220</v>
      </c>
      <c r="E41" s="181" t="s">
        <v>6</v>
      </c>
      <c r="F41" s="182" t="s">
        <v>215</v>
      </c>
      <c r="G41" s="181"/>
      <c r="H41" s="182">
        <v>4</v>
      </c>
      <c r="I41" s="182">
        <v>4</v>
      </c>
      <c r="J41" s="183">
        <v>142</v>
      </c>
      <c r="K41" s="181">
        <v>30</v>
      </c>
      <c r="L41" s="181" t="s">
        <v>394</v>
      </c>
      <c r="M41" s="181" t="s">
        <v>395</v>
      </c>
      <c r="N41" s="181" t="s">
        <v>396</v>
      </c>
      <c r="O41" s="181">
        <v>28</v>
      </c>
      <c r="P41" s="307">
        <v>4</v>
      </c>
    </row>
    <row r="42" spans="1:16" ht="15.75" thickBot="1" x14ac:dyDescent="0.3">
      <c r="A42" s="179">
        <v>2</v>
      </c>
      <c r="B42" s="180">
        <v>44343</v>
      </c>
      <c r="C42" s="181">
        <v>2</v>
      </c>
      <c r="D42" s="181" t="s">
        <v>220</v>
      </c>
      <c r="E42" s="181" t="s">
        <v>7</v>
      </c>
      <c r="F42" s="182" t="s">
        <v>209</v>
      </c>
      <c r="G42" s="181"/>
      <c r="H42" s="182">
        <v>5</v>
      </c>
      <c r="I42" s="182">
        <v>5</v>
      </c>
      <c r="J42" s="183">
        <v>113</v>
      </c>
      <c r="K42" s="181">
        <v>30</v>
      </c>
      <c r="L42" s="181" t="s">
        <v>397</v>
      </c>
      <c r="M42" s="181" t="s">
        <v>398</v>
      </c>
      <c r="N42" s="181" t="s">
        <v>399</v>
      </c>
      <c r="O42" s="181">
        <v>10</v>
      </c>
      <c r="P42" s="307">
        <v>5</v>
      </c>
    </row>
    <row r="43" spans="1:16" ht="15.75" thickBot="1" x14ac:dyDescent="0.3">
      <c r="A43" s="179">
        <v>2</v>
      </c>
      <c r="B43" s="180">
        <v>44343</v>
      </c>
      <c r="C43" s="181">
        <v>2</v>
      </c>
      <c r="D43" s="181" t="s">
        <v>220</v>
      </c>
      <c r="E43" s="181" t="s">
        <v>292</v>
      </c>
      <c r="F43" s="182" t="s">
        <v>215</v>
      </c>
      <c r="G43" s="181"/>
      <c r="H43" s="182">
        <v>6</v>
      </c>
      <c r="I43" s="182">
        <v>6</v>
      </c>
      <c r="J43" s="183">
        <v>104</v>
      </c>
      <c r="K43" s="181">
        <v>30</v>
      </c>
      <c r="L43" s="181" t="s">
        <v>400</v>
      </c>
      <c r="M43" s="181" t="s">
        <v>401</v>
      </c>
      <c r="N43" s="181" t="s">
        <v>402</v>
      </c>
      <c r="O43" s="181">
        <v>24</v>
      </c>
      <c r="P43" s="307">
        <v>6</v>
      </c>
    </row>
    <row r="44" spans="1:16" ht="15.75" thickBot="1" x14ac:dyDescent="0.3">
      <c r="A44" s="179">
        <v>2</v>
      </c>
      <c r="B44" s="180">
        <v>44343</v>
      </c>
      <c r="C44" s="181">
        <v>2</v>
      </c>
      <c r="D44" s="181" t="s">
        <v>220</v>
      </c>
      <c r="E44" s="181" t="s">
        <v>300</v>
      </c>
      <c r="F44" s="182" t="s">
        <v>217</v>
      </c>
      <c r="G44" s="181"/>
      <c r="H44" s="182">
        <v>7</v>
      </c>
      <c r="I44" s="182">
        <v>7</v>
      </c>
      <c r="J44" s="183">
        <v>136</v>
      </c>
      <c r="K44" s="181">
        <v>30</v>
      </c>
      <c r="L44" s="181" t="s">
        <v>403</v>
      </c>
      <c r="M44" s="181" t="s">
        <v>404</v>
      </c>
      <c r="N44" s="181" t="s">
        <v>405</v>
      </c>
      <c r="O44" s="181">
        <v>23</v>
      </c>
      <c r="P44" s="307">
        <v>7</v>
      </c>
    </row>
    <row r="45" spans="1:16" ht="15.75" thickBot="1" x14ac:dyDescent="0.3">
      <c r="A45" s="179">
        <v>2</v>
      </c>
      <c r="B45" s="180">
        <v>44343</v>
      </c>
      <c r="C45" s="181">
        <v>2</v>
      </c>
      <c r="D45" s="181" t="s">
        <v>220</v>
      </c>
      <c r="E45" s="181" t="s">
        <v>289</v>
      </c>
      <c r="F45" s="182" t="s">
        <v>212</v>
      </c>
      <c r="G45" s="181"/>
      <c r="H45" s="182">
        <v>8</v>
      </c>
      <c r="I45" s="182">
        <v>8</v>
      </c>
      <c r="J45" s="183">
        <v>111</v>
      </c>
      <c r="K45" s="181">
        <v>30</v>
      </c>
      <c r="L45" s="181" t="s">
        <v>406</v>
      </c>
      <c r="M45" s="181" t="s">
        <v>407</v>
      </c>
      <c r="N45" s="181" t="s">
        <v>408</v>
      </c>
      <c r="O45" s="181">
        <v>24</v>
      </c>
      <c r="P45" s="307">
        <v>8</v>
      </c>
    </row>
    <row r="46" spans="1:16" ht="15.75" thickBot="1" x14ac:dyDescent="0.3">
      <c r="A46" s="179">
        <v>2</v>
      </c>
      <c r="B46" s="180">
        <v>44343</v>
      </c>
      <c r="C46" s="181">
        <v>2</v>
      </c>
      <c r="D46" s="181" t="s">
        <v>220</v>
      </c>
      <c r="E46" s="181" t="s">
        <v>282</v>
      </c>
      <c r="F46" s="182" t="s">
        <v>214</v>
      </c>
      <c r="G46" s="181"/>
      <c r="H46" s="182">
        <v>9</v>
      </c>
      <c r="I46" s="182">
        <v>9</v>
      </c>
      <c r="J46" s="183">
        <v>127</v>
      </c>
      <c r="K46" s="181">
        <v>30</v>
      </c>
      <c r="L46" s="181" t="s">
        <v>409</v>
      </c>
      <c r="M46" s="181" t="s">
        <v>410</v>
      </c>
      <c r="N46" s="181" t="s">
        <v>411</v>
      </c>
      <c r="O46" s="181">
        <v>22</v>
      </c>
      <c r="P46" s="307">
        <v>9</v>
      </c>
    </row>
    <row r="47" spans="1:16" ht="15.75" thickBot="1" x14ac:dyDescent="0.3">
      <c r="A47" s="179">
        <v>2</v>
      </c>
      <c r="B47" s="180">
        <v>44343</v>
      </c>
      <c r="C47" s="181">
        <v>2</v>
      </c>
      <c r="D47" s="181" t="s">
        <v>220</v>
      </c>
      <c r="E47" s="181" t="s">
        <v>278</v>
      </c>
      <c r="F47" s="182" t="s">
        <v>218</v>
      </c>
      <c r="G47" s="181"/>
      <c r="H47" s="182">
        <v>10</v>
      </c>
      <c r="I47" s="182">
        <v>10</v>
      </c>
      <c r="J47" s="183">
        <v>124</v>
      </c>
      <c r="K47" s="181">
        <v>30</v>
      </c>
      <c r="L47" s="181" t="s">
        <v>412</v>
      </c>
      <c r="M47" s="181" t="s">
        <v>413</v>
      </c>
      <c r="N47" s="181" t="s">
        <v>414</v>
      </c>
      <c r="O47" s="181">
        <v>29</v>
      </c>
      <c r="P47" s="307">
        <v>10</v>
      </c>
    </row>
    <row r="48" spans="1:16" ht="15.75" thickBot="1" x14ac:dyDescent="0.3">
      <c r="A48" s="184">
        <v>2</v>
      </c>
      <c r="B48" s="185">
        <v>44343</v>
      </c>
      <c r="C48" s="186">
        <v>2</v>
      </c>
      <c r="D48" s="186" t="s">
        <v>220</v>
      </c>
      <c r="E48" s="186" t="s">
        <v>284</v>
      </c>
      <c r="F48" s="186" t="s">
        <v>209</v>
      </c>
      <c r="G48" s="186"/>
      <c r="H48" s="186">
        <v>11</v>
      </c>
      <c r="I48" s="308">
        <v>21</v>
      </c>
      <c r="J48" s="188">
        <v>105</v>
      </c>
      <c r="K48" s="186">
        <v>30</v>
      </c>
      <c r="L48" s="186" t="s">
        <v>415</v>
      </c>
      <c r="M48" s="186" t="s">
        <v>416</v>
      </c>
      <c r="N48" s="186" t="s">
        <v>417</v>
      </c>
      <c r="O48" s="186">
        <v>16</v>
      </c>
      <c r="P48" s="307">
        <v>11</v>
      </c>
    </row>
    <row r="49" spans="1:16" ht="15.75" thickBot="1" x14ac:dyDescent="0.3">
      <c r="A49" s="179">
        <v>2</v>
      </c>
      <c r="B49" s="180">
        <v>44343</v>
      </c>
      <c r="C49" s="181">
        <v>2</v>
      </c>
      <c r="D49" s="181" t="s">
        <v>220</v>
      </c>
      <c r="E49" s="181" t="s">
        <v>310</v>
      </c>
      <c r="F49" s="182" t="s">
        <v>213</v>
      </c>
      <c r="G49" s="181"/>
      <c r="H49" s="182">
        <v>12</v>
      </c>
      <c r="I49" s="182">
        <v>11</v>
      </c>
      <c r="J49" s="183">
        <v>143</v>
      </c>
      <c r="K49" s="181">
        <v>30</v>
      </c>
      <c r="L49" s="181" t="s">
        <v>418</v>
      </c>
      <c r="M49" s="181" t="s">
        <v>419</v>
      </c>
      <c r="N49" s="181" t="s">
        <v>420</v>
      </c>
      <c r="O49" s="181">
        <v>24</v>
      </c>
      <c r="P49" s="307">
        <v>12</v>
      </c>
    </row>
    <row r="50" spans="1:16" ht="15.75" thickBot="1" x14ac:dyDescent="0.3">
      <c r="A50" s="179">
        <v>2</v>
      </c>
      <c r="B50" s="180">
        <v>44343</v>
      </c>
      <c r="C50" s="181">
        <v>2</v>
      </c>
      <c r="D50" s="181" t="s">
        <v>220</v>
      </c>
      <c r="E50" s="181" t="s">
        <v>298</v>
      </c>
      <c r="F50" s="182" t="s">
        <v>214</v>
      </c>
      <c r="G50" s="181"/>
      <c r="H50" s="182">
        <v>13</v>
      </c>
      <c r="I50" s="182">
        <v>12</v>
      </c>
      <c r="J50" s="183">
        <v>129</v>
      </c>
      <c r="K50" s="181">
        <v>30</v>
      </c>
      <c r="L50" s="181" t="s">
        <v>421</v>
      </c>
      <c r="M50" s="181" t="s">
        <v>422</v>
      </c>
      <c r="N50" s="181" t="s">
        <v>266</v>
      </c>
      <c r="O50" s="181">
        <v>24</v>
      </c>
      <c r="P50" s="307">
        <v>13</v>
      </c>
    </row>
    <row r="51" spans="1:16" ht="15.75" thickBot="1" x14ac:dyDescent="0.3">
      <c r="A51" s="179">
        <v>2</v>
      </c>
      <c r="B51" s="180">
        <v>44343</v>
      </c>
      <c r="C51" s="181">
        <v>2</v>
      </c>
      <c r="D51" s="181" t="s">
        <v>220</v>
      </c>
      <c r="E51" s="181" t="s">
        <v>313</v>
      </c>
      <c r="F51" s="182" t="s">
        <v>207</v>
      </c>
      <c r="G51" s="181"/>
      <c r="H51" s="182">
        <v>14</v>
      </c>
      <c r="I51" s="182">
        <v>13</v>
      </c>
      <c r="J51" s="183">
        <v>135</v>
      </c>
      <c r="K51" s="181">
        <v>30</v>
      </c>
      <c r="L51" s="181" t="s">
        <v>423</v>
      </c>
      <c r="M51" s="181" t="s">
        <v>424</v>
      </c>
      <c r="N51" s="181" t="s">
        <v>425</v>
      </c>
      <c r="O51" s="181">
        <v>25</v>
      </c>
      <c r="P51" s="307">
        <v>14</v>
      </c>
    </row>
    <row r="52" spans="1:16" ht="15.75" thickBot="1" x14ac:dyDescent="0.3">
      <c r="A52" s="179">
        <v>2</v>
      </c>
      <c r="B52" s="180">
        <v>44343</v>
      </c>
      <c r="C52" s="181">
        <v>2</v>
      </c>
      <c r="D52" s="181" t="s">
        <v>220</v>
      </c>
      <c r="E52" s="181" t="s">
        <v>297</v>
      </c>
      <c r="F52" s="182" t="s">
        <v>211</v>
      </c>
      <c r="G52" s="181"/>
      <c r="H52" s="182">
        <v>15</v>
      </c>
      <c r="I52" s="182">
        <v>14</v>
      </c>
      <c r="J52" s="183">
        <v>120</v>
      </c>
      <c r="K52" s="181">
        <v>30</v>
      </c>
      <c r="L52" s="181" t="s">
        <v>426</v>
      </c>
      <c r="M52" s="181" t="s">
        <v>427</v>
      </c>
      <c r="N52" s="181" t="s">
        <v>428</v>
      </c>
      <c r="O52" s="181">
        <v>19</v>
      </c>
      <c r="P52" s="307">
        <v>15</v>
      </c>
    </row>
    <row r="53" spans="1:16" ht="15.75" thickBot="1" x14ac:dyDescent="0.3">
      <c r="A53" s="179">
        <v>2</v>
      </c>
      <c r="B53" s="180">
        <v>44343</v>
      </c>
      <c r="C53" s="181">
        <v>2</v>
      </c>
      <c r="D53" s="181" t="s">
        <v>220</v>
      </c>
      <c r="E53" s="181" t="s">
        <v>262</v>
      </c>
      <c r="F53" s="182" t="s">
        <v>210</v>
      </c>
      <c r="G53" s="181"/>
      <c r="H53" s="182">
        <v>16</v>
      </c>
      <c r="I53" s="182">
        <v>15</v>
      </c>
      <c r="J53" s="183">
        <v>133</v>
      </c>
      <c r="K53" s="181">
        <v>30</v>
      </c>
      <c r="L53" s="181" t="s">
        <v>429</v>
      </c>
      <c r="M53" s="181" t="s">
        <v>430</v>
      </c>
      <c r="N53" s="181" t="s">
        <v>431</v>
      </c>
      <c r="O53" s="181">
        <v>16</v>
      </c>
      <c r="P53" s="307">
        <v>16</v>
      </c>
    </row>
    <row r="54" spans="1:16" ht="15.75" thickBot="1" x14ac:dyDescent="0.3">
      <c r="A54" s="309">
        <v>2</v>
      </c>
      <c r="B54" s="310">
        <v>44343</v>
      </c>
      <c r="C54" s="311">
        <v>2</v>
      </c>
      <c r="D54" s="311" t="s">
        <v>220</v>
      </c>
      <c r="E54" s="311" t="s">
        <v>280</v>
      </c>
      <c r="F54" s="311" t="s">
        <v>218</v>
      </c>
      <c r="G54" s="311"/>
      <c r="H54" s="311">
        <v>17</v>
      </c>
      <c r="I54" s="311">
        <v>16</v>
      </c>
      <c r="J54" s="312">
        <v>141</v>
      </c>
      <c r="K54" s="311">
        <v>30</v>
      </c>
      <c r="L54" s="311" t="s">
        <v>432</v>
      </c>
      <c r="M54" s="311" t="s">
        <v>433</v>
      </c>
      <c r="N54" s="311" t="s">
        <v>434</v>
      </c>
      <c r="O54" s="311">
        <v>22</v>
      </c>
      <c r="P54" s="307">
        <v>17</v>
      </c>
    </row>
    <row r="55" spans="1:16" ht="15.75" thickBot="1" x14ac:dyDescent="0.3">
      <c r="A55" s="184">
        <v>2</v>
      </c>
      <c r="B55" s="185">
        <v>44343</v>
      </c>
      <c r="C55" s="186">
        <v>2</v>
      </c>
      <c r="D55" s="186" t="s">
        <v>220</v>
      </c>
      <c r="E55" s="186" t="s">
        <v>303</v>
      </c>
      <c r="F55" s="186" t="s">
        <v>210</v>
      </c>
      <c r="G55" s="186"/>
      <c r="H55" s="186">
        <v>18</v>
      </c>
      <c r="I55" s="186">
        <v>28</v>
      </c>
      <c r="J55" s="188">
        <v>121</v>
      </c>
      <c r="K55" s="186">
        <v>30</v>
      </c>
      <c r="L55" s="186" t="s">
        <v>435</v>
      </c>
      <c r="M55" s="186" t="s">
        <v>436</v>
      </c>
      <c r="N55" s="186" t="s">
        <v>437</v>
      </c>
      <c r="O55" s="186">
        <v>13</v>
      </c>
      <c r="P55" s="307">
        <v>18</v>
      </c>
    </row>
    <row r="56" spans="1:16" ht="15.75" thickBot="1" x14ac:dyDescent="0.3">
      <c r="A56" s="179">
        <v>2</v>
      </c>
      <c r="B56" s="180">
        <v>44343</v>
      </c>
      <c r="C56" s="181">
        <v>2</v>
      </c>
      <c r="D56" s="181" t="s">
        <v>220</v>
      </c>
      <c r="E56" s="181" t="s">
        <v>259</v>
      </c>
      <c r="F56" s="182" t="s">
        <v>212</v>
      </c>
      <c r="G56" s="181"/>
      <c r="H56" s="182">
        <v>19</v>
      </c>
      <c r="I56" s="182">
        <v>17</v>
      </c>
      <c r="J56" s="183">
        <v>112</v>
      </c>
      <c r="K56" s="181">
        <v>30</v>
      </c>
      <c r="L56" s="181" t="s">
        <v>438</v>
      </c>
      <c r="M56" s="181" t="s">
        <v>439</v>
      </c>
      <c r="N56" s="181" t="s">
        <v>268</v>
      </c>
      <c r="O56" s="181">
        <v>18</v>
      </c>
      <c r="P56" s="307">
        <v>19</v>
      </c>
    </row>
    <row r="57" spans="1:16" ht="15.75" thickBot="1" x14ac:dyDescent="0.3">
      <c r="A57" s="179">
        <v>2</v>
      </c>
      <c r="B57" s="180">
        <v>44343</v>
      </c>
      <c r="C57" s="181">
        <v>2</v>
      </c>
      <c r="D57" s="181" t="s">
        <v>220</v>
      </c>
      <c r="E57" s="181" t="s">
        <v>308</v>
      </c>
      <c r="F57" s="182" t="s">
        <v>212</v>
      </c>
      <c r="G57" s="181"/>
      <c r="H57" s="182">
        <v>20</v>
      </c>
      <c r="I57" s="182">
        <v>18</v>
      </c>
      <c r="J57" s="183">
        <v>101</v>
      </c>
      <c r="K57" s="181">
        <v>29</v>
      </c>
      <c r="L57" s="181" t="s">
        <v>219</v>
      </c>
      <c r="M57" s="181" t="s">
        <v>440</v>
      </c>
      <c r="N57" s="181" t="s">
        <v>441</v>
      </c>
      <c r="O57" s="181">
        <v>13</v>
      </c>
      <c r="P57" s="307">
        <v>20</v>
      </c>
    </row>
    <row r="58" spans="1:16" ht="15.75" thickBot="1" x14ac:dyDescent="0.3">
      <c r="A58" s="184">
        <v>2</v>
      </c>
      <c r="B58" s="185">
        <v>44343</v>
      </c>
      <c r="C58" s="186">
        <v>2</v>
      </c>
      <c r="D58" s="186" t="s">
        <v>220</v>
      </c>
      <c r="E58" s="186" t="s">
        <v>299</v>
      </c>
      <c r="F58" s="186" t="s">
        <v>213</v>
      </c>
      <c r="G58" s="186"/>
      <c r="H58" s="186">
        <v>21</v>
      </c>
      <c r="I58" s="186">
        <v>31</v>
      </c>
      <c r="J58" s="188">
        <v>122</v>
      </c>
      <c r="K58" s="186">
        <v>29</v>
      </c>
      <c r="L58" s="186" t="s">
        <v>219</v>
      </c>
      <c r="M58" s="186" t="s">
        <v>442</v>
      </c>
      <c r="N58" s="186" t="s">
        <v>443</v>
      </c>
      <c r="O58" s="186">
        <v>13</v>
      </c>
      <c r="P58" s="307">
        <v>21</v>
      </c>
    </row>
    <row r="59" spans="1:16" ht="15.75" thickBot="1" x14ac:dyDescent="0.3">
      <c r="A59" s="179">
        <v>2</v>
      </c>
      <c r="B59" s="180">
        <v>44343</v>
      </c>
      <c r="C59" s="181">
        <v>2</v>
      </c>
      <c r="D59" s="181" t="s">
        <v>220</v>
      </c>
      <c r="E59" s="181" t="s">
        <v>312</v>
      </c>
      <c r="F59" s="182" t="s">
        <v>207</v>
      </c>
      <c r="G59" s="181"/>
      <c r="H59" s="182">
        <v>22</v>
      </c>
      <c r="I59" s="182">
        <v>19</v>
      </c>
      <c r="J59" s="183">
        <v>138</v>
      </c>
      <c r="K59" s="181">
        <v>29</v>
      </c>
      <c r="L59" s="181" t="s">
        <v>219</v>
      </c>
      <c r="M59" s="181" t="s">
        <v>444</v>
      </c>
      <c r="N59" s="181" t="s">
        <v>445</v>
      </c>
      <c r="O59" s="181">
        <v>17</v>
      </c>
      <c r="P59" s="307">
        <v>22</v>
      </c>
    </row>
    <row r="60" spans="1:16" ht="15.75" thickBot="1" x14ac:dyDescent="0.3">
      <c r="A60" s="179">
        <v>2</v>
      </c>
      <c r="B60" s="180">
        <v>44343</v>
      </c>
      <c r="C60" s="181">
        <v>2</v>
      </c>
      <c r="D60" s="181" t="s">
        <v>220</v>
      </c>
      <c r="E60" s="181" t="s">
        <v>311</v>
      </c>
      <c r="F60" s="182" t="s">
        <v>207</v>
      </c>
      <c r="G60" s="181"/>
      <c r="H60" s="182">
        <v>23</v>
      </c>
      <c r="I60" s="182">
        <v>20</v>
      </c>
      <c r="J60" s="183">
        <v>115</v>
      </c>
      <c r="K60" s="181">
        <v>29</v>
      </c>
      <c r="L60" s="181" t="s">
        <v>219</v>
      </c>
      <c r="M60" s="181" t="s">
        <v>446</v>
      </c>
      <c r="N60" s="181" t="s">
        <v>447</v>
      </c>
      <c r="O60" s="181">
        <v>24</v>
      </c>
      <c r="P60" s="307">
        <v>23</v>
      </c>
    </row>
    <row r="61" spans="1:16" ht="15.75" thickBot="1" x14ac:dyDescent="0.3">
      <c r="A61" s="179">
        <v>2</v>
      </c>
      <c r="B61" s="180">
        <v>44343</v>
      </c>
      <c r="C61" s="181">
        <v>2</v>
      </c>
      <c r="D61" s="181" t="s">
        <v>220</v>
      </c>
      <c r="E61" s="181" t="s">
        <v>286</v>
      </c>
      <c r="F61" s="182" t="s">
        <v>210</v>
      </c>
      <c r="G61" s="181"/>
      <c r="H61" s="182">
        <v>24</v>
      </c>
      <c r="I61" s="311">
        <v>22</v>
      </c>
      <c r="J61" s="183">
        <v>118</v>
      </c>
      <c r="K61" s="181">
        <v>29</v>
      </c>
      <c r="L61" s="181" t="s">
        <v>219</v>
      </c>
      <c r="M61" s="181" t="s">
        <v>448</v>
      </c>
      <c r="N61" s="181" t="s">
        <v>449</v>
      </c>
      <c r="O61" s="181">
        <v>13</v>
      </c>
      <c r="P61" s="307">
        <v>24</v>
      </c>
    </row>
    <row r="62" spans="1:16" ht="15.75" thickBot="1" x14ac:dyDescent="0.3">
      <c r="A62" s="179">
        <v>2</v>
      </c>
      <c r="B62" s="180">
        <v>44343</v>
      </c>
      <c r="C62" s="181">
        <v>2</v>
      </c>
      <c r="D62" s="181" t="s">
        <v>220</v>
      </c>
      <c r="E62" s="181" t="s">
        <v>302</v>
      </c>
      <c r="F62" s="182" t="s">
        <v>209</v>
      </c>
      <c r="G62" s="181"/>
      <c r="H62" s="182">
        <v>25</v>
      </c>
      <c r="I62" s="182">
        <v>23</v>
      </c>
      <c r="J62" s="183">
        <v>149</v>
      </c>
      <c r="K62" s="181">
        <v>29</v>
      </c>
      <c r="L62" s="181" t="s">
        <v>219</v>
      </c>
      <c r="M62" s="181" t="s">
        <v>450</v>
      </c>
      <c r="N62" s="181" t="s">
        <v>451</v>
      </c>
      <c r="O62" s="181">
        <v>14</v>
      </c>
      <c r="P62" s="307">
        <v>25</v>
      </c>
    </row>
    <row r="63" spans="1:16" ht="15.75" thickBot="1" x14ac:dyDescent="0.3">
      <c r="A63" s="179">
        <v>2</v>
      </c>
      <c r="B63" s="180">
        <v>44343</v>
      </c>
      <c r="C63" s="181">
        <v>2</v>
      </c>
      <c r="D63" s="181" t="s">
        <v>220</v>
      </c>
      <c r="E63" s="181" t="s">
        <v>288</v>
      </c>
      <c r="F63" s="182" t="s">
        <v>214</v>
      </c>
      <c r="G63" s="181"/>
      <c r="H63" s="182">
        <v>26</v>
      </c>
      <c r="I63" s="182">
        <v>24</v>
      </c>
      <c r="J63" s="183">
        <v>114</v>
      </c>
      <c r="K63" s="181">
        <v>29</v>
      </c>
      <c r="L63" s="181" t="s">
        <v>219</v>
      </c>
      <c r="M63" s="181" t="s">
        <v>452</v>
      </c>
      <c r="N63" s="181" t="s">
        <v>453</v>
      </c>
      <c r="O63" s="181">
        <v>23</v>
      </c>
      <c r="P63" s="307">
        <v>26</v>
      </c>
    </row>
    <row r="64" spans="1:16" ht="15.75" thickBot="1" x14ac:dyDescent="0.3">
      <c r="A64" s="179">
        <v>2</v>
      </c>
      <c r="B64" s="180">
        <v>44343</v>
      </c>
      <c r="C64" s="181">
        <v>2</v>
      </c>
      <c r="D64" s="181" t="s">
        <v>220</v>
      </c>
      <c r="E64" s="181" t="s">
        <v>305</v>
      </c>
      <c r="F64" s="182" t="s">
        <v>215</v>
      </c>
      <c r="G64" s="181"/>
      <c r="H64" s="182">
        <v>27</v>
      </c>
      <c r="I64" s="182">
        <v>25</v>
      </c>
      <c r="J64" s="183">
        <v>117</v>
      </c>
      <c r="K64" s="181">
        <v>29</v>
      </c>
      <c r="L64" s="181" t="s">
        <v>219</v>
      </c>
      <c r="M64" s="181" t="s">
        <v>454</v>
      </c>
      <c r="N64" s="181" t="s">
        <v>455</v>
      </c>
      <c r="O64" s="181">
        <v>18</v>
      </c>
      <c r="P64" s="307">
        <v>27</v>
      </c>
    </row>
    <row r="65" spans="1:26" ht="15.75" thickBot="1" x14ac:dyDescent="0.3">
      <c r="A65" s="179">
        <v>2</v>
      </c>
      <c r="B65" s="180">
        <v>44343</v>
      </c>
      <c r="C65" s="181">
        <v>2</v>
      </c>
      <c r="D65" s="181" t="s">
        <v>220</v>
      </c>
      <c r="E65" s="181" t="s">
        <v>294</v>
      </c>
      <c r="F65" s="182" t="s">
        <v>217</v>
      </c>
      <c r="G65" s="181"/>
      <c r="H65" s="182">
        <v>28</v>
      </c>
      <c r="I65" s="182">
        <v>26</v>
      </c>
      <c r="J65" s="183">
        <v>123</v>
      </c>
      <c r="K65" s="181">
        <v>29</v>
      </c>
      <c r="L65" s="181" t="s">
        <v>219</v>
      </c>
      <c r="M65" s="181" t="s">
        <v>456</v>
      </c>
      <c r="N65" s="181" t="s">
        <v>457</v>
      </c>
      <c r="O65" s="181">
        <v>17</v>
      </c>
      <c r="P65" s="307">
        <v>28</v>
      </c>
    </row>
    <row r="66" spans="1:26" ht="15.75" thickBot="1" x14ac:dyDescent="0.3">
      <c r="A66" s="179">
        <v>2</v>
      </c>
      <c r="B66" s="180">
        <v>44343</v>
      </c>
      <c r="C66" s="181">
        <v>2</v>
      </c>
      <c r="D66" s="181" t="s">
        <v>220</v>
      </c>
      <c r="E66" s="181" t="s">
        <v>296</v>
      </c>
      <c r="F66" s="182" t="s">
        <v>216</v>
      </c>
      <c r="G66" s="181"/>
      <c r="H66" s="182">
        <v>29</v>
      </c>
      <c r="I66" s="311">
        <v>27</v>
      </c>
      <c r="J66" s="183">
        <v>109</v>
      </c>
      <c r="K66" s="181">
        <v>29</v>
      </c>
      <c r="L66" s="181" t="s">
        <v>219</v>
      </c>
      <c r="M66" s="181" t="s">
        <v>458</v>
      </c>
      <c r="N66" s="181" t="s">
        <v>459</v>
      </c>
      <c r="O66" s="181">
        <v>20</v>
      </c>
      <c r="P66" s="307">
        <v>29</v>
      </c>
    </row>
    <row r="67" spans="1:26" ht="15.75" thickBot="1" x14ac:dyDescent="0.3">
      <c r="A67" s="179">
        <v>2</v>
      </c>
      <c r="B67" s="180">
        <v>44343</v>
      </c>
      <c r="C67" s="181">
        <v>2</v>
      </c>
      <c r="D67" s="181" t="s">
        <v>220</v>
      </c>
      <c r="E67" s="181" t="s">
        <v>281</v>
      </c>
      <c r="F67" s="182" t="s">
        <v>217</v>
      </c>
      <c r="G67" s="181"/>
      <c r="H67" s="182">
        <v>30</v>
      </c>
      <c r="I67" s="202">
        <v>29</v>
      </c>
      <c r="J67" s="183">
        <v>140</v>
      </c>
      <c r="K67" s="181">
        <v>29</v>
      </c>
      <c r="L67" s="181" t="s">
        <v>219</v>
      </c>
      <c r="M67" s="181" t="s">
        <v>460</v>
      </c>
      <c r="N67" s="181" t="s">
        <v>461</v>
      </c>
      <c r="O67" s="181">
        <v>26</v>
      </c>
      <c r="P67" s="307">
        <v>30</v>
      </c>
    </row>
    <row r="68" spans="1:26" ht="15.75" thickBot="1" x14ac:dyDescent="0.3">
      <c r="A68" s="179">
        <v>2</v>
      </c>
      <c r="B68" s="180">
        <v>44343</v>
      </c>
      <c r="C68" s="181">
        <v>2</v>
      </c>
      <c r="D68" s="181" t="s">
        <v>220</v>
      </c>
      <c r="E68" s="181" t="s">
        <v>291</v>
      </c>
      <c r="F68" s="182" t="s">
        <v>215</v>
      </c>
      <c r="G68" s="181"/>
      <c r="H68" s="182">
        <v>31</v>
      </c>
      <c r="I68" s="311">
        <v>30</v>
      </c>
      <c r="J68" s="183">
        <v>110</v>
      </c>
      <c r="K68" s="181">
        <v>29</v>
      </c>
      <c r="L68" s="181" t="s">
        <v>219</v>
      </c>
      <c r="M68" s="181" t="s">
        <v>462</v>
      </c>
      <c r="N68" s="181" t="s">
        <v>463</v>
      </c>
      <c r="O68" s="181">
        <v>21</v>
      </c>
      <c r="P68" s="307">
        <v>31</v>
      </c>
    </row>
    <row r="69" spans="1:26" ht="15.75" thickBot="1" x14ac:dyDescent="0.3">
      <c r="A69" s="179">
        <v>2</v>
      </c>
      <c r="B69" s="180">
        <v>44343</v>
      </c>
      <c r="C69" s="181">
        <v>2</v>
      </c>
      <c r="D69" s="181" t="s">
        <v>220</v>
      </c>
      <c r="E69" s="181" t="s">
        <v>285</v>
      </c>
      <c r="F69" s="182" t="s">
        <v>212</v>
      </c>
      <c r="G69" s="181"/>
      <c r="H69" s="182">
        <v>32</v>
      </c>
      <c r="I69" s="202">
        <v>32</v>
      </c>
      <c r="J69" s="183">
        <v>107</v>
      </c>
      <c r="K69" s="181">
        <v>28</v>
      </c>
      <c r="L69" s="181" t="s">
        <v>225</v>
      </c>
      <c r="M69" s="181" t="s">
        <v>464</v>
      </c>
      <c r="N69" s="181" t="s">
        <v>465</v>
      </c>
      <c r="O69" s="181">
        <v>23</v>
      </c>
      <c r="P69" s="307">
        <v>32</v>
      </c>
    </row>
    <row r="70" spans="1:26" ht="15.75" thickBot="1" x14ac:dyDescent="0.3">
      <c r="A70" s="179">
        <v>2</v>
      </c>
      <c r="B70" s="180">
        <v>44343</v>
      </c>
      <c r="C70" s="181">
        <v>2</v>
      </c>
      <c r="D70" s="181" t="s">
        <v>220</v>
      </c>
      <c r="E70" s="181" t="s">
        <v>279</v>
      </c>
      <c r="F70" s="182" t="s">
        <v>216</v>
      </c>
      <c r="G70" s="181"/>
      <c r="H70" s="182">
        <v>33</v>
      </c>
      <c r="I70" s="182">
        <v>33</v>
      </c>
      <c r="J70" s="183">
        <v>130</v>
      </c>
      <c r="K70" s="181">
        <v>28</v>
      </c>
      <c r="L70" s="181" t="s">
        <v>225</v>
      </c>
      <c r="M70" s="181" t="s">
        <v>466</v>
      </c>
      <c r="N70" s="181" t="s">
        <v>467</v>
      </c>
      <c r="O70" s="181">
        <v>8</v>
      </c>
      <c r="P70" s="307">
        <v>33</v>
      </c>
    </row>
    <row r="71" spans="1:26" ht="15.75" thickBot="1" x14ac:dyDescent="0.3">
      <c r="A71" s="179">
        <v>2</v>
      </c>
      <c r="B71" s="180">
        <v>44343</v>
      </c>
      <c r="C71" s="181">
        <v>2</v>
      </c>
      <c r="D71" s="181" t="s">
        <v>220</v>
      </c>
      <c r="E71" s="181" t="s">
        <v>293</v>
      </c>
      <c r="F71" s="182" t="s">
        <v>211</v>
      </c>
      <c r="G71" s="181"/>
      <c r="H71" s="182">
        <v>34</v>
      </c>
      <c r="I71" s="182">
        <v>34</v>
      </c>
      <c r="J71" s="183">
        <v>119</v>
      </c>
      <c r="K71" s="181">
        <v>28</v>
      </c>
      <c r="L71" s="181" t="s">
        <v>225</v>
      </c>
      <c r="M71" s="181" t="s">
        <v>468</v>
      </c>
      <c r="N71" s="181" t="s">
        <v>469</v>
      </c>
      <c r="O71" s="181">
        <v>22</v>
      </c>
      <c r="P71" s="307">
        <v>34</v>
      </c>
    </row>
    <row r="72" spans="1:26" ht="15.75" thickBot="1" x14ac:dyDescent="0.3">
      <c r="A72" s="179">
        <v>2</v>
      </c>
      <c r="B72" s="180">
        <v>44343</v>
      </c>
      <c r="C72" s="181">
        <v>2</v>
      </c>
      <c r="D72" s="181" t="s">
        <v>220</v>
      </c>
      <c r="E72" s="181" t="s">
        <v>304</v>
      </c>
      <c r="F72" s="182" t="s">
        <v>216</v>
      </c>
      <c r="G72" s="181"/>
      <c r="H72" s="182">
        <v>35</v>
      </c>
      <c r="I72" s="182">
        <v>35</v>
      </c>
      <c r="J72" s="183">
        <v>144</v>
      </c>
      <c r="K72" s="181">
        <v>27</v>
      </c>
      <c r="L72" s="181" t="s">
        <v>224</v>
      </c>
      <c r="M72" s="181" t="s">
        <v>470</v>
      </c>
      <c r="N72" s="181" t="s">
        <v>471</v>
      </c>
      <c r="O72" s="181">
        <v>21</v>
      </c>
      <c r="P72" s="307">
        <v>35</v>
      </c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5.75" thickBot="1" x14ac:dyDescent="0.3">
      <c r="A73" s="179">
        <v>2</v>
      </c>
      <c r="B73" s="180">
        <v>44343</v>
      </c>
      <c r="C73" s="181">
        <v>2</v>
      </c>
      <c r="D73" s="181" t="s">
        <v>220</v>
      </c>
      <c r="E73" s="181" t="s">
        <v>301</v>
      </c>
      <c r="F73" s="182" t="s">
        <v>218</v>
      </c>
      <c r="G73" s="181"/>
      <c r="H73" s="182">
        <v>36</v>
      </c>
      <c r="I73" s="182">
        <v>36</v>
      </c>
      <c r="J73" s="183">
        <v>108</v>
      </c>
      <c r="K73" s="181">
        <v>27</v>
      </c>
      <c r="L73" s="181" t="s">
        <v>224</v>
      </c>
      <c r="M73" s="181" t="s">
        <v>472</v>
      </c>
      <c r="N73" s="181" t="s">
        <v>473</v>
      </c>
      <c r="O73" s="181">
        <v>20</v>
      </c>
      <c r="P73" s="307">
        <v>36</v>
      </c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15.75" thickBot="1" x14ac:dyDescent="0.3">
      <c r="A74" s="179">
        <v>2</v>
      </c>
      <c r="B74" s="180">
        <v>44343</v>
      </c>
      <c r="C74" s="181">
        <v>2</v>
      </c>
      <c r="D74" s="181" t="s">
        <v>220</v>
      </c>
      <c r="E74" s="181" t="s">
        <v>277</v>
      </c>
      <c r="F74" s="182" t="s">
        <v>218</v>
      </c>
      <c r="G74" s="181"/>
      <c r="H74" s="182">
        <v>37</v>
      </c>
      <c r="I74" s="182">
        <v>37</v>
      </c>
      <c r="J74" s="183">
        <v>145</v>
      </c>
      <c r="K74" s="181">
        <v>26</v>
      </c>
      <c r="L74" s="181" t="s">
        <v>223</v>
      </c>
      <c r="M74" s="181" t="s">
        <v>474</v>
      </c>
      <c r="N74" s="181" t="s">
        <v>475</v>
      </c>
      <c r="O74" s="181">
        <v>22</v>
      </c>
      <c r="P74" s="307">
        <v>37</v>
      </c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5.75" thickBot="1" x14ac:dyDescent="0.3">
      <c r="A75" s="313">
        <v>2</v>
      </c>
      <c r="B75" s="314">
        <v>44343</v>
      </c>
      <c r="C75" s="315">
        <v>2</v>
      </c>
      <c r="D75" s="315" t="s">
        <v>220</v>
      </c>
      <c r="E75" s="315" t="s">
        <v>283</v>
      </c>
      <c r="F75" s="316" t="s">
        <v>210</v>
      </c>
      <c r="G75" s="315"/>
      <c r="H75" s="316">
        <v>38</v>
      </c>
      <c r="I75" s="316">
        <v>38</v>
      </c>
      <c r="J75" s="317">
        <v>146</v>
      </c>
      <c r="K75" s="315">
        <v>8</v>
      </c>
      <c r="L75" s="315" t="s">
        <v>247</v>
      </c>
      <c r="M75" s="315" t="s">
        <v>476</v>
      </c>
      <c r="N75" s="315" t="s">
        <v>477</v>
      </c>
      <c r="O75" s="315">
        <v>8</v>
      </c>
      <c r="P75" s="318">
        <v>38</v>
      </c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x14ac:dyDescent="0.25">
      <c r="A76" s="190">
        <v>3</v>
      </c>
      <c r="B76" s="191">
        <v>44364</v>
      </c>
      <c r="C76" s="192">
        <v>3</v>
      </c>
      <c r="D76" s="192" t="s">
        <v>220</v>
      </c>
      <c r="E76" s="192" t="s">
        <v>295</v>
      </c>
      <c r="F76" s="193" t="s">
        <v>214</v>
      </c>
      <c r="G76" s="192"/>
      <c r="H76" s="193">
        <v>1</v>
      </c>
      <c r="I76" s="193">
        <v>1</v>
      </c>
      <c r="J76" s="194">
        <v>123</v>
      </c>
      <c r="K76" s="192">
        <v>30</v>
      </c>
      <c r="L76" s="192" t="s">
        <v>221</v>
      </c>
      <c r="M76" s="192" t="s">
        <v>478</v>
      </c>
      <c r="N76" s="192" t="s">
        <v>479</v>
      </c>
      <c r="O76" s="192">
        <v>10</v>
      </c>
      <c r="P76" s="195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x14ac:dyDescent="0.25">
      <c r="A77" s="196">
        <v>3</v>
      </c>
      <c r="B77" s="197">
        <v>44364</v>
      </c>
      <c r="C77" s="198">
        <v>3</v>
      </c>
      <c r="D77" s="198" t="s">
        <v>220</v>
      </c>
      <c r="E77" s="198" t="s">
        <v>258</v>
      </c>
      <c r="F77" s="199" t="s">
        <v>217</v>
      </c>
      <c r="G77" s="198"/>
      <c r="H77" s="199">
        <v>2</v>
      </c>
      <c r="I77" s="199">
        <v>2</v>
      </c>
      <c r="J77" s="200">
        <v>135</v>
      </c>
      <c r="K77" s="198">
        <v>30</v>
      </c>
      <c r="L77" s="198" t="s">
        <v>480</v>
      </c>
      <c r="M77" s="198" t="s">
        <v>481</v>
      </c>
      <c r="N77" s="198" t="s">
        <v>482</v>
      </c>
      <c r="O77" s="198">
        <v>28</v>
      </c>
      <c r="P77" s="201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x14ac:dyDescent="0.25">
      <c r="A78" s="196">
        <v>3</v>
      </c>
      <c r="B78" s="197">
        <v>44364</v>
      </c>
      <c r="C78" s="198">
        <v>3</v>
      </c>
      <c r="D78" s="198" t="s">
        <v>220</v>
      </c>
      <c r="E78" s="198" t="s">
        <v>313</v>
      </c>
      <c r="F78" s="199" t="s">
        <v>207</v>
      </c>
      <c r="G78" s="198"/>
      <c r="H78" s="199">
        <v>3</v>
      </c>
      <c r="I78" s="199">
        <v>3</v>
      </c>
      <c r="J78" s="200">
        <v>106</v>
      </c>
      <c r="K78" s="198">
        <v>30</v>
      </c>
      <c r="L78" s="198" t="s">
        <v>483</v>
      </c>
      <c r="M78" s="198" t="s">
        <v>484</v>
      </c>
      <c r="N78" s="198" t="s">
        <v>485</v>
      </c>
      <c r="O78" s="198">
        <v>12</v>
      </c>
      <c r="P78" s="201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x14ac:dyDescent="0.25">
      <c r="A79" s="196">
        <v>3</v>
      </c>
      <c r="B79" s="197">
        <v>44364</v>
      </c>
      <c r="C79" s="198">
        <v>3</v>
      </c>
      <c r="D79" s="198" t="s">
        <v>220</v>
      </c>
      <c r="E79" s="198" t="s">
        <v>289</v>
      </c>
      <c r="F79" s="199" t="s">
        <v>212</v>
      </c>
      <c r="G79" s="198"/>
      <c r="H79" s="199">
        <v>4</v>
      </c>
      <c r="I79" s="199">
        <v>4</v>
      </c>
      <c r="J79" s="200">
        <v>127</v>
      </c>
      <c r="K79" s="198">
        <v>30</v>
      </c>
      <c r="L79" s="198" t="s">
        <v>486</v>
      </c>
      <c r="M79" s="198" t="s">
        <v>487</v>
      </c>
      <c r="N79" s="198" t="s">
        <v>488</v>
      </c>
      <c r="O79" s="198">
        <v>22</v>
      </c>
      <c r="P79" s="201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x14ac:dyDescent="0.25">
      <c r="A80" s="196">
        <v>3</v>
      </c>
      <c r="B80" s="197">
        <v>44364</v>
      </c>
      <c r="C80" s="198">
        <v>3</v>
      </c>
      <c r="D80" s="198" t="s">
        <v>220</v>
      </c>
      <c r="E80" s="198" t="s">
        <v>310</v>
      </c>
      <c r="F80" s="199" t="s">
        <v>213</v>
      </c>
      <c r="G80" s="198"/>
      <c r="H80" s="199">
        <v>5</v>
      </c>
      <c r="I80" s="199">
        <v>5</v>
      </c>
      <c r="J80" s="200">
        <v>125</v>
      </c>
      <c r="K80" s="198">
        <v>30</v>
      </c>
      <c r="L80" s="198" t="s">
        <v>489</v>
      </c>
      <c r="M80" s="198" t="s">
        <v>490</v>
      </c>
      <c r="N80" s="198" t="s">
        <v>491</v>
      </c>
      <c r="O80" s="198">
        <v>16</v>
      </c>
      <c r="P80" s="201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x14ac:dyDescent="0.25">
      <c r="A81" s="184">
        <v>3</v>
      </c>
      <c r="B81" s="185">
        <v>44364</v>
      </c>
      <c r="C81" s="186">
        <v>3</v>
      </c>
      <c r="D81" s="186" t="s">
        <v>220</v>
      </c>
      <c r="E81" s="186" t="s">
        <v>284</v>
      </c>
      <c r="F81" s="186" t="s">
        <v>209</v>
      </c>
      <c r="G81" s="186"/>
      <c r="H81" s="186">
        <v>6</v>
      </c>
      <c r="I81" s="186">
        <v>26</v>
      </c>
      <c r="J81" s="188">
        <v>122</v>
      </c>
      <c r="K81" s="186">
        <v>30</v>
      </c>
      <c r="L81" s="186" t="s">
        <v>492</v>
      </c>
      <c r="M81" s="186" t="s">
        <v>493</v>
      </c>
      <c r="N81" s="186" t="s">
        <v>494</v>
      </c>
      <c r="O81" s="186">
        <v>18</v>
      </c>
      <c r="P81" s="189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x14ac:dyDescent="0.25">
      <c r="A82" s="196">
        <v>3</v>
      </c>
      <c r="B82" s="197">
        <v>44364</v>
      </c>
      <c r="C82" s="198">
        <v>3</v>
      </c>
      <c r="D82" s="198" t="s">
        <v>220</v>
      </c>
      <c r="E82" s="198" t="s">
        <v>309</v>
      </c>
      <c r="F82" s="199" t="s">
        <v>207</v>
      </c>
      <c r="G82" s="198"/>
      <c r="H82" s="199">
        <v>7</v>
      </c>
      <c r="I82" s="199">
        <v>6</v>
      </c>
      <c r="J82" s="200">
        <v>129</v>
      </c>
      <c r="K82" s="198">
        <v>30</v>
      </c>
      <c r="L82" s="198" t="s">
        <v>495</v>
      </c>
      <c r="M82" s="198" t="s">
        <v>496</v>
      </c>
      <c r="N82" s="198" t="s">
        <v>497</v>
      </c>
      <c r="O82" s="198">
        <v>20</v>
      </c>
      <c r="P82" s="201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x14ac:dyDescent="0.25">
      <c r="A83" s="196">
        <v>3</v>
      </c>
      <c r="B83" s="197">
        <v>44364</v>
      </c>
      <c r="C83" s="198">
        <v>3</v>
      </c>
      <c r="D83" s="198" t="s">
        <v>220</v>
      </c>
      <c r="E83" s="198" t="s">
        <v>261</v>
      </c>
      <c r="F83" s="199" t="s">
        <v>211</v>
      </c>
      <c r="G83" s="198"/>
      <c r="H83" s="199">
        <v>8</v>
      </c>
      <c r="I83" s="199">
        <v>7</v>
      </c>
      <c r="J83" s="200">
        <v>150</v>
      </c>
      <c r="K83" s="198">
        <v>30</v>
      </c>
      <c r="L83" s="198" t="s">
        <v>498</v>
      </c>
      <c r="M83" s="198" t="s">
        <v>499</v>
      </c>
      <c r="N83" s="198" t="s">
        <v>500</v>
      </c>
      <c r="O83" s="198">
        <v>22</v>
      </c>
      <c r="P83" s="201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x14ac:dyDescent="0.25">
      <c r="A84" s="196">
        <v>3</v>
      </c>
      <c r="B84" s="197">
        <v>44364</v>
      </c>
      <c r="C84" s="198">
        <v>3</v>
      </c>
      <c r="D84" s="198" t="s">
        <v>220</v>
      </c>
      <c r="E84" s="198" t="s">
        <v>7</v>
      </c>
      <c r="F84" s="199" t="s">
        <v>209</v>
      </c>
      <c r="G84" s="198"/>
      <c r="H84" s="199">
        <v>9</v>
      </c>
      <c r="I84" s="199">
        <v>8</v>
      </c>
      <c r="J84" s="200">
        <v>141</v>
      </c>
      <c r="K84" s="198">
        <v>30</v>
      </c>
      <c r="L84" s="198" t="s">
        <v>501</v>
      </c>
      <c r="M84" s="198" t="s">
        <v>502</v>
      </c>
      <c r="N84" s="198" t="s">
        <v>503</v>
      </c>
      <c r="O84" s="198">
        <v>18</v>
      </c>
      <c r="P84" s="201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x14ac:dyDescent="0.25">
      <c r="A85" s="196">
        <v>3</v>
      </c>
      <c r="B85" s="197">
        <v>44364</v>
      </c>
      <c r="C85" s="198">
        <v>3</v>
      </c>
      <c r="D85" s="198" t="s">
        <v>220</v>
      </c>
      <c r="E85" s="198" t="s">
        <v>280</v>
      </c>
      <c r="F85" s="199" t="s">
        <v>218</v>
      </c>
      <c r="G85" s="198"/>
      <c r="H85" s="199">
        <v>10</v>
      </c>
      <c r="I85" s="199">
        <v>9</v>
      </c>
      <c r="J85" s="200">
        <v>105</v>
      </c>
      <c r="K85" s="198">
        <v>30</v>
      </c>
      <c r="L85" s="198" t="s">
        <v>504</v>
      </c>
      <c r="M85" s="198" t="s">
        <v>505</v>
      </c>
      <c r="N85" s="198" t="s">
        <v>506</v>
      </c>
      <c r="O85" s="198">
        <v>23</v>
      </c>
      <c r="P85" s="201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x14ac:dyDescent="0.25">
      <c r="A86" s="196">
        <v>3</v>
      </c>
      <c r="B86" s="197">
        <v>44364</v>
      </c>
      <c r="C86" s="198">
        <v>3</v>
      </c>
      <c r="D86" s="198" t="s">
        <v>220</v>
      </c>
      <c r="E86" s="198" t="s">
        <v>305</v>
      </c>
      <c r="F86" s="199" t="s">
        <v>215</v>
      </c>
      <c r="G86" s="198"/>
      <c r="H86" s="199">
        <v>11</v>
      </c>
      <c r="I86" s="199">
        <v>10</v>
      </c>
      <c r="J86" s="200">
        <v>103</v>
      </c>
      <c r="K86" s="198">
        <v>30</v>
      </c>
      <c r="L86" s="198" t="s">
        <v>507</v>
      </c>
      <c r="M86" s="198" t="s">
        <v>508</v>
      </c>
      <c r="N86" s="198" t="s">
        <v>509</v>
      </c>
      <c r="O86" s="198">
        <v>15</v>
      </c>
      <c r="P86" s="201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x14ac:dyDescent="0.25">
      <c r="A87" s="196">
        <v>3</v>
      </c>
      <c r="B87" s="197">
        <v>44364</v>
      </c>
      <c r="C87" s="198">
        <v>3</v>
      </c>
      <c r="D87" s="198" t="s">
        <v>220</v>
      </c>
      <c r="E87" s="198" t="s">
        <v>259</v>
      </c>
      <c r="F87" s="199" t="s">
        <v>212</v>
      </c>
      <c r="G87" s="198"/>
      <c r="H87" s="199">
        <v>12</v>
      </c>
      <c r="I87" s="199">
        <v>11</v>
      </c>
      <c r="J87" s="200">
        <v>147</v>
      </c>
      <c r="K87" s="198">
        <v>30</v>
      </c>
      <c r="L87" s="198" t="s">
        <v>510</v>
      </c>
      <c r="M87" s="198" t="s">
        <v>511</v>
      </c>
      <c r="N87" s="198" t="s">
        <v>512</v>
      </c>
      <c r="O87" s="198">
        <v>20</v>
      </c>
      <c r="P87" s="201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x14ac:dyDescent="0.25">
      <c r="A88" s="196">
        <v>3</v>
      </c>
      <c r="B88" s="197">
        <v>44364</v>
      </c>
      <c r="C88" s="198">
        <v>3</v>
      </c>
      <c r="D88" s="198" t="s">
        <v>220</v>
      </c>
      <c r="E88" s="198" t="s">
        <v>312</v>
      </c>
      <c r="F88" s="199" t="s">
        <v>207</v>
      </c>
      <c r="G88" s="198"/>
      <c r="H88" s="199">
        <v>13</v>
      </c>
      <c r="I88" s="199">
        <v>12</v>
      </c>
      <c r="J88" s="200">
        <v>143</v>
      </c>
      <c r="K88" s="198">
        <v>30</v>
      </c>
      <c r="L88" s="198" t="s">
        <v>513</v>
      </c>
      <c r="M88" s="198" t="s">
        <v>514</v>
      </c>
      <c r="N88" s="198" t="s">
        <v>515</v>
      </c>
      <c r="O88" s="198">
        <v>18</v>
      </c>
      <c r="P88" s="201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x14ac:dyDescent="0.25">
      <c r="A89" s="196">
        <v>3</v>
      </c>
      <c r="B89" s="197">
        <v>44364</v>
      </c>
      <c r="C89" s="198">
        <v>3</v>
      </c>
      <c r="D89" s="198" t="s">
        <v>220</v>
      </c>
      <c r="E89" s="198" t="s">
        <v>260</v>
      </c>
      <c r="F89" s="199" t="s">
        <v>216</v>
      </c>
      <c r="G89" s="198"/>
      <c r="H89" s="199">
        <v>14</v>
      </c>
      <c r="I89" s="199">
        <v>13</v>
      </c>
      <c r="J89" s="200">
        <v>131</v>
      </c>
      <c r="K89" s="198">
        <v>30</v>
      </c>
      <c r="L89" s="198" t="s">
        <v>516</v>
      </c>
      <c r="M89" s="198" t="s">
        <v>517</v>
      </c>
      <c r="N89" s="198" t="s">
        <v>518</v>
      </c>
      <c r="O89" s="198">
        <v>18</v>
      </c>
      <c r="P89" s="201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x14ac:dyDescent="0.25">
      <c r="A90" s="196">
        <v>3</v>
      </c>
      <c r="B90" s="197">
        <v>44364</v>
      </c>
      <c r="C90" s="198">
        <v>3</v>
      </c>
      <c r="D90" s="198" t="s">
        <v>220</v>
      </c>
      <c r="E90" s="198" t="s">
        <v>291</v>
      </c>
      <c r="F90" s="199" t="s">
        <v>215</v>
      </c>
      <c r="G90" s="198"/>
      <c r="H90" s="199">
        <v>15</v>
      </c>
      <c r="I90" s="199">
        <v>14</v>
      </c>
      <c r="J90" s="200">
        <v>121</v>
      </c>
      <c r="K90" s="198">
        <v>30</v>
      </c>
      <c r="L90" s="198" t="s">
        <v>519</v>
      </c>
      <c r="M90" s="198" t="s">
        <v>520</v>
      </c>
      <c r="N90" s="198" t="s">
        <v>521</v>
      </c>
      <c r="O90" s="198">
        <v>21</v>
      </c>
      <c r="P90" s="201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x14ac:dyDescent="0.25">
      <c r="A91" s="196">
        <v>3</v>
      </c>
      <c r="B91" s="197">
        <v>44364</v>
      </c>
      <c r="C91" s="198">
        <v>3</v>
      </c>
      <c r="D91" s="198" t="s">
        <v>220</v>
      </c>
      <c r="E91" s="198" t="s">
        <v>297</v>
      </c>
      <c r="F91" s="199" t="s">
        <v>211</v>
      </c>
      <c r="G91" s="198"/>
      <c r="H91" s="199">
        <v>16</v>
      </c>
      <c r="I91" s="199">
        <v>15</v>
      </c>
      <c r="J91" s="200">
        <v>145</v>
      </c>
      <c r="K91" s="198">
        <v>30</v>
      </c>
      <c r="L91" s="198" t="s">
        <v>522</v>
      </c>
      <c r="M91" s="198" t="s">
        <v>523</v>
      </c>
      <c r="N91" s="198" t="s">
        <v>264</v>
      </c>
      <c r="O91" s="198">
        <v>19</v>
      </c>
      <c r="P91" s="201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x14ac:dyDescent="0.25">
      <c r="A92" s="196">
        <v>3</v>
      </c>
      <c r="B92" s="197">
        <v>44364</v>
      </c>
      <c r="C92" s="198">
        <v>3</v>
      </c>
      <c r="D92" s="198" t="s">
        <v>220</v>
      </c>
      <c r="E92" s="198" t="s">
        <v>308</v>
      </c>
      <c r="F92" s="199" t="s">
        <v>212</v>
      </c>
      <c r="G92" s="198"/>
      <c r="H92" s="199">
        <v>17</v>
      </c>
      <c r="I92" s="199">
        <v>16</v>
      </c>
      <c r="J92" s="200">
        <v>112</v>
      </c>
      <c r="K92" s="198">
        <v>30</v>
      </c>
      <c r="L92" s="198" t="s">
        <v>524</v>
      </c>
      <c r="M92" s="198" t="s">
        <v>525</v>
      </c>
      <c r="N92" s="198" t="s">
        <v>526</v>
      </c>
      <c r="O92" s="198">
        <v>20</v>
      </c>
      <c r="P92" s="201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x14ac:dyDescent="0.25">
      <c r="A93" s="196">
        <v>3</v>
      </c>
      <c r="B93" s="197">
        <v>44364</v>
      </c>
      <c r="C93" s="198">
        <v>3</v>
      </c>
      <c r="D93" s="198" t="s">
        <v>220</v>
      </c>
      <c r="E93" s="198" t="s">
        <v>292</v>
      </c>
      <c r="F93" s="199" t="s">
        <v>215</v>
      </c>
      <c r="G93" s="198"/>
      <c r="H93" s="199">
        <v>18</v>
      </c>
      <c r="I93" s="199">
        <v>17</v>
      </c>
      <c r="J93" s="200">
        <v>104</v>
      </c>
      <c r="K93" s="198">
        <v>30</v>
      </c>
      <c r="L93" s="198" t="s">
        <v>527</v>
      </c>
      <c r="M93" s="198" t="s">
        <v>528</v>
      </c>
      <c r="N93" s="198" t="s">
        <v>529</v>
      </c>
      <c r="O93" s="198">
        <v>15</v>
      </c>
      <c r="P93" s="201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x14ac:dyDescent="0.25">
      <c r="A94" s="196">
        <v>3</v>
      </c>
      <c r="B94" s="197">
        <v>44364</v>
      </c>
      <c r="C94" s="198">
        <v>3</v>
      </c>
      <c r="D94" s="198" t="s">
        <v>220</v>
      </c>
      <c r="E94" s="198" t="s">
        <v>262</v>
      </c>
      <c r="F94" s="199" t="s">
        <v>210</v>
      </c>
      <c r="G94" s="198"/>
      <c r="H94" s="199">
        <v>19</v>
      </c>
      <c r="I94" s="199">
        <v>18</v>
      </c>
      <c r="J94" s="200">
        <v>116</v>
      </c>
      <c r="K94" s="198">
        <v>30</v>
      </c>
      <c r="L94" s="198" t="s">
        <v>530</v>
      </c>
      <c r="M94" s="198" t="s">
        <v>531</v>
      </c>
      <c r="N94" s="198" t="s">
        <v>532</v>
      </c>
      <c r="O94" s="198">
        <v>19</v>
      </c>
      <c r="P94" s="201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x14ac:dyDescent="0.25">
      <c r="A95" s="196">
        <v>3</v>
      </c>
      <c r="B95" s="197">
        <v>44364</v>
      </c>
      <c r="C95" s="198">
        <v>3</v>
      </c>
      <c r="D95" s="198" t="s">
        <v>220</v>
      </c>
      <c r="E95" s="198" t="s">
        <v>286</v>
      </c>
      <c r="F95" s="199" t="s">
        <v>210</v>
      </c>
      <c r="G95" s="198"/>
      <c r="H95" s="199">
        <v>20</v>
      </c>
      <c r="I95" s="199">
        <v>19</v>
      </c>
      <c r="J95" s="200">
        <v>107</v>
      </c>
      <c r="K95" s="198">
        <v>30</v>
      </c>
      <c r="L95" s="198" t="s">
        <v>533</v>
      </c>
      <c r="M95" s="198" t="s">
        <v>534</v>
      </c>
      <c r="N95" s="198" t="s">
        <v>535</v>
      </c>
      <c r="O95" s="198">
        <v>20</v>
      </c>
      <c r="P95" s="201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x14ac:dyDescent="0.25">
      <c r="A96" s="196">
        <v>3</v>
      </c>
      <c r="B96" s="197">
        <v>44364</v>
      </c>
      <c r="C96" s="198">
        <v>3</v>
      </c>
      <c r="D96" s="198" t="s">
        <v>220</v>
      </c>
      <c r="E96" s="198" t="s">
        <v>296</v>
      </c>
      <c r="F96" s="199" t="s">
        <v>216</v>
      </c>
      <c r="G96" s="198"/>
      <c r="H96" s="199">
        <v>21</v>
      </c>
      <c r="I96" s="199">
        <v>20</v>
      </c>
      <c r="J96" s="200">
        <v>140</v>
      </c>
      <c r="K96" s="198">
        <v>30</v>
      </c>
      <c r="L96" s="198" t="s">
        <v>536</v>
      </c>
      <c r="M96" s="198" t="s">
        <v>537</v>
      </c>
      <c r="N96" s="198" t="s">
        <v>538</v>
      </c>
      <c r="O96" s="198">
        <v>12</v>
      </c>
      <c r="P96" s="201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x14ac:dyDescent="0.25">
      <c r="A97" s="196">
        <v>3</v>
      </c>
      <c r="B97" s="197">
        <v>44364</v>
      </c>
      <c r="C97" s="198">
        <v>3</v>
      </c>
      <c r="D97" s="198" t="s">
        <v>220</v>
      </c>
      <c r="E97" s="198" t="s">
        <v>6</v>
      </c>
      <c r="F97" s="199" t="s">
        <v>215</v>
      </c>
      <c r="G97" s="198"/>
      <c r="H97" s="199">
        <v>22</v>
      </c>
      <c r="I97" s="199">
        <v>21</v>
      </c>
      <c r="J97" s="200">
        <v>134</v>
      </c>
      <c r="K97" s="198">
        <v>30</v>
      </c>
      <c r="L97" s="198" t="s">
        <v>539</v>
      </c>
      <c r="M97" s="198" t="s">
        <v>540</v>
      </c>
      <c r="N97" s="198" t="s">
        <v>541</v>
      </c>
      <c r="O97" s="198">
        <v>19</v>
      </c>
      <c r="P97" s="201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x14ac:dyDescent="0.25">
      <c r="A98" s="196">
        <v>3</v>
      </c>
      <c r="B98" s="197">
        <v>44364</v>
      </c>
      <c r="C98" s="198">
        <v>3</v>
      </c>
      <c r="D98" s="198" t="s">
        <v>220</v>
      </c>
      <c r="E98" s="198" t="s">
        <v>288</v>
      </c>
      <c r="F98" s="199" t="s">
        <v>214</v>
      </c>
      <c r="G98" s="198"/>
      <c r="H98" s="199">
        <v>23</v>
      </c>
      <c r="I98" s="199">
        <v>22</v>
      </c>
      <c r="J98" s="200">
        <v>130</v>
      </c>
      <c r="K98" s="198">
        <v>29</v>
      </c>
      <c r="L98" s="198" t="s">
        <v>219</v>
      </c>
      <c r="M98" s="198" t="s">
        <v>542</v>
      </c>
      <c r="N98" s="198" t="s">
        <v>543</v>
      </c>
      <c r="O98" s="198">
        <v>15</v>
      </c>
      <c r="P98" s="201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x14ac:dyDescent="0.25">
      <c r="A99" s="196">
        <v>3</v>
      </c>
      <c r="B99" s="197">
        <v>44364</v>
      </c>
      <c r="C99" s="198">
        <v>3</v>
      </c>
      <c r="D99" s="198" t="s">
        <v>220</v>
      </c>
      <c r="E99" s="198" t="s">
        <v>300</v>
      </c>
      <c r="F99" s="199" t="s">
        <v>217</v>
      </c>
      <c r="G99" s="198"/>
      <c r="H99" s="199">
        <v>24</v>
      </c>
      <c r="I99" s="199">
        <v>23</v>
      </c>
      <c r="J99" s="200">
        <v>109</v>
      </c>
      <c r="K99" s="198">
        <v>29</v>
      </c>
      <c r="L99" s="198" t="s">
        <v>219</v>
      </c>
      <c r="M99" s="198" t="s">
        <v>544</v>
      </c>
      <c r="N99" s="198" t="s">
        <v>545</v>
      </c>
      <c r="O99" s="198">
        <v>24</v>
      </c>
      <c r="P99" s="201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x14ac:dyDescent="0.25">
      <c r="A100" s="196">
        <v>3</v>
      </c>
      <c r="B100" s="197">
        <v>44364</v>
      </c>
      <c r="C100" s="198">
        <v>3</v>
      </c>
      <c r="D100" s="198" t="s">
        <v>220</v>
      </c>
      <c r="E100" s="198" t="s">
        <v>282</v>
      </c>
      <c r="F100" s="199" t="s">
        <v>214</v>
      </c>
      <c r="G100" s="198"/>
      <c r="H100" s="199">
        <v>25</v>
      </c>
      <c r="I100" s="199">
        <v>24</v>
      </c>
      <c r="J100" s="200">
        <v>101</v>
      </c>
      <c r="K100" s="198">
        <v>29</v>
      </c>
      <c r="L100" s="198" t="s">
        <v>219</v>
      </c>
      <c r="M100" s="198" t="s">
        <v>546</v>
      </c>
      <c r="N100" s="198" t="s">
        <v>547</v>
      </c>
      <c r="O100" s="198">
        <v>17</v>
      </c>
      <c r="P100" s="201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x14ac:dyDescent="0.25">
      <c r="A101" s="196">
        <v>3</v>
      </c>
      <c r="B101" s="197">
        <v>44364</v>
      </c>
      <c r="C101" s="198">
        <v>3</v>
      </c>
      <c r="D101" s="198" t="s">
        <v>220</v>
      </c>
      <c r="E101" s="198" t="s">
        <v>281</v>
      </c>
      <c r="F101" s="199" t="s">
        <v>217</v>
      </c>
      <c r="G101" s="198"/>
      <c r="H101" s="199">
        <v>26</v>
      </c>
      <c r="I101" s="199">
        <v>25</v>
      </c>
      <c r="J101" s="200">
        <v>115</v>
      </c>
      <c r="K101" s="198">
        <v>29</v>
      </c>
      <c r="L101" s="198" t="s">
        <v>219</v>
      </c>
      <c r="M101" s="198" t="s">
        <v>548</v>
      </c>
      <c r="N101" s="198" t="s">
        <v>549</v>
      </c>
      <c r="O101" s="198">
        <v>19</v>
      </c>
      <c r="P101" s="201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x14ac:dyDescent="0.25">
      <c r="A102" s="196">
        <v>3</v>
      </c>
      <c r="B102" s="197">
        <v>44364</v>
      </c>
      <c r="C102" s="198">
        <v>3</v>
      </c>
      <c r="D102" s="198" t="s">
        <v>220</v>
      </c>
      <c r="E102" s="198" t="s">
        <v>303</v>
      </c>
      <c r="F102" s="199" t="s">
        <v>210</v>
      </c>
      <c r="G102" s="198"/>
      <c r="H102" s="199">
        <v>27</v>
      </c>
      <c r="I102" s="319">
        <v>27</v>
      </c>
      <c r="J102" s="200">
        <v>102</v>
      </c>
      <c r="K102" s="198">
        <v>29</v>
      </c>
      <c r="L102" s="198" t="s">
        <v>219</v>
      </c>
      <c r="M102" s="198" t="s">
        <v>550</v>
      </c>
      <c r="N102" s="198" t="s">
        <v>551</v>
      </c>
      <c r="O102" s="198">
        <v>17</v>
      </c>
      <c r="P102" s="201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x14ac:dyDescent="0.25">
      <c r="A103" s="196">
        <v>3</v>
      </c>
      <c r="B103" s="197">
        <v>44364</v>
      </c>
      <c r="C103" s="198">
        <v>3</v>
      </c>
      <c r="D103" s="198" t="s">
        <v>220</v>
      </c>
      <c r="E103" s="198" t="s">
        <v>311</v>
      </c>
      <c r="F103" s="199" t="s">
        <v>207</v>
      </c>
      <c r="G103" s="198"/>
      <c r="H103" s="199">
        <v>28</v>
      </c>
      <c r="I103" s="199">
        <v>28</v>
      </c>
      <c r="J103" s="200">
        <v>111</v>
      </c>
      <c r="K103" s="198">
        <v>29</v>
      </c>
      <c r="L103" s="198" t="s">
        <v>219</v>
      </c>
      <c r="M103" s="198" t="s">
        <v>552</v>
      </c>
      <c r="N103" s="198" t="s">
        <v>553</v>
      </c>
      <c r="O103" s="198">
        <v>17</v>
      </c>
      <c r="P103" s="201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x14ac:dyDescent="0.25">
      <c r="A104" s="196">
        <v>3</v>
      </c>
      <c r="B104" s="197">
        <v>44364</v>
      </c>
      <c r="C104" s="198">
        <v>3</v>
      </c>
      <c r="D104" s="198" t="s">
        <v>220</v>
      </c>
      <c r="E104" s="198" t="s">
        <v>304</v>
      </c>
      <c r="F104" s="199" t="s">
        <v>216</v>
      </c>
      <c r="G104" s="198"/>
      <c r="H104" s="199">
        <v>29</v>
      </c>
      <c r="I104" s="199">
        <v>29</v>
      </c>
      <c r="J104" s="200">
        <v>126</v>
      </c>
      <c r="K104" s="198">
        <v>29</v>
      </c>
      <c r="L104" s="198" t="s">
        <v>219</v>
      </c>
      <c r="M104" s="198" t="s">
        <v>554</v>
      </c>
      <c r="N104" s="198" t="s">
        <v>263</v>
      </c>
      <c r="O104" s="198">
        <v>11</v>
      </c>
      <c r="P104" s="201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x14ac:dyDescent="0.25">
      <c r="A105" s="196">
        <v>3</v>
      </c>
      <c r="B105" s="197">
        <v>44364</v>
      </c>
      <c r="C105" s="198">
        <v>3</v>
      </c>
      <c r="D105" s="198" t="s">
        <v>220</v>
      </c>
      <c r="E105" s="198" t="s">
        <v>302</v>
      </c>
      <c r="F105" s="199" t="s">
        <v>209</v>
      </c>
      <c r="G105" s="198"/>
      <c r="H105" s="199">
        <v>30</v>
      </c>
      <c r="I105" s="199">
        <v>30</v>
      </c>
      <c r="J105" s="200">
        <v>137</v>
      </c>
      <c r="K105" s="198">
        <v>29</v>
      </c>
      <c r="L105" s="198" t="s">
        <v>219</v>
      </c>
      <c r="M105" s="198" t="s">
        <v>555</v>
      </c>
      <c r="N105" s="198" t="s">
        <v>556</v>
      </c>
      <c r="O105" s="198">
        <v>15</v>
      </c>
      <c r="P105" s="201"/>
    </row>
    <row r="106" spans="1:26" x14ac:dyDescent="0.25">
      <c r="A106" s="196">
        <v>3</v>
      </c>
      <c r="B106" s="197">
        <v>44364</v>
      </c>
      <c r="C106" s="198">
        <v>3</v>
      </c>
      <c r="D106" s="198" t="s">
        <v>220</v>
      </c>
      <c r="E106" s="198" t="s">
        <v>294</v>
      </c>
      <c r="F106" s="199" t="s">
        <v>217</v>
      </c>
      <c r="G106" s="198"/>
      <c r="H106" s="199">
        <v>31</v>
      </c>
      <c r="I106" s="199">
        <v>31</v>
      </c>
      <c r="J106" s="200">
        <v>144</v>
      </c>
      <c r="K106" s="198">
        <v>29</v>
      </c>
      <c r="L106" s="198" t="s">
        <v>219</v>
      </c>
      <c r="M106" s="198" t="s">
        <v>557</v>
      </c>
      <c r="N106" s="198" t="s">
        <v>558</v>
      </c>
      <c r="O106" s="198">
        <v>21</v>
      </c>
      <c r="P106" s="201"/>
    </row>
    <row r="107" spans="1:26" x14ac:dyDescent="0.25">
      <c r="A107" s="196">
        <v>3</v>
      </c>
      <c r="B107" s="197">
        <v>44364</v>
      </c>
      <c r="C107" s="198">
        <v>3</v>
      </c>
      <c r="D107" s="198" t="s">
        <v>220</v>
      </c>
      <c r="E107" s="198" t="s">
        <v>279</v>
      </c>
      <c r="F107" s="199" t="s">
        <v>216</v>
      </c>
      <c r="G107" s="198"/>
      <c r="H107" s="199">
        <v>32</v>
      </c>
      <c r="I107" s="199">
        <v>32</v>
      </c>
      <c r="J107" s="200">
        <v>138</v>
      </c>
      <c r="K107" s="198">
        <v>28</v>
      </c>
      <c r="L107" s="198" t="s">
        <v>225</v>
      </c>
      <c r="M107" s="198" t="s">
        <v>559</v>
      </c>
      <c r="N107" s="198" t="s">
        <v>560</v>
      </c>
      <c r="O107" s="198">
        <v>23</v>
      </c>
      <c r="P107" s="201"/>
    </row>
    <row r="108" spans="1:26" x14ac:dyDescent="0.25">
      <c r="A108" s="196">
        <v>3</v>
      </c>
      <c r="B108" s="197">
        <v>44364</v>
      </c>
      <c r="C108" s="198">
        <v>3</v>
      </c>
      <c r="D108" s="198" t="s">
        <v>220</v>
      </c>
      <c r="E108" s="198" t="s">
        <v>277</v>
      </c>
      <c r="F108" s="199" t="s">
        <v>218</v>
      </c>
      <c r="G108" s="198"/>
      <c r="H108" s="199">
        <v>33</v>
      </c>
      <c r="I108" s="199">
        <v>33</v>
      </c>
      <c r="J108" s="200">
        <v>128</v>
      </c>
      <c r="K108" s="198">
        <v>28</v>
      </c>
      <c r="L108" s="198" t="s">
        <v>225</v>
      </c>
      <c r="M108" s="198" t="s">
        <v>561</v>
      </c>
      <c r="N108" s="198" t="s">
        <v>562</v>
      </c>
      <c r="O108" s="198">
        <v>16</v>
      </c>
      <c r="P108" s="201"/>
    </row>
    <row r="109" spans="1:26" x14ac:dyDescent="0.25">
      <c r="A109" s="196">
        <v>3</v>
      </c>
      <c r="B109" s="197">
        <v>44364</v>
      </c>
      <c r="C109" s="198">
        <v>3</v>
      </c>
      <c r="D109" s="198" t="s">
        <v>220</v>
      </c>
      <c r="E109" s="198" t="s">
        <v>285</v>
      </c>
      <c r="F109" s="199" t="s">
        <v>212</v>
      </c>
      <c r="G109" s="198"/>
      <c r="H109" s="199">
        <v>34</v>
      </c>
      <c r="I109" s="199">
        <v>34</v>
      </c>
      <c r="J109" s="200">
        <v>119</v>
      </c>
      <c r="K109" s="198">
        <v>26</v>
      </c>
      <c r="L109" s="198" t="s">
        <v>223</v>
      </c>
      <c r="M109" s="198" t="s">
        <v>563</v>
      </c>
      <c r="N109" s="198" t="s">
        <v>564</v>
      </c>
      <c r="O109" s="198">
        <v>15</v>
      </c>
      <c r="P109" s="201"/>
    </row>
    <row r="110" spans="1:26" x14ac:dyDescent="0.25">
      <c r="A110" s="184">
        <v>3</v>
      </c>
      <c r="B110" s="185">
        <v>44364</v>
      </c>
      <c r="C110" s="186">
        <v>3</v>
      </c>
      <c r="D110" s="186" t="s">
        <v>220</v>
      </c>
      <c r="E110" s="186" t="s">
        <v>301</v>
      </c>
      <c r="F110" s="186" t="s">
        <v>218</v>
      </c>
      <c r="G110" s="186"/>
      <c r="H110" s="186">
        <v>35</v>
      </c>
      <c r="I110" s="186">
        <v>45</v>
      </c>
      <c r="J110" s="188">
        <v>133</v>
      </c>
      <c r="K110" s="186">
        <v>26</v>
      </c>
      <c r="L110" s="186" t="s">
        <v>223</v>
      </c>
      <c r="M110" s="186" t="s">
        <v>565</v>
      </c>
      <c r="N110" s="186" t="s">
        <v>566</v>
      </c>
      <c r="O110" s="186">
        <v>5</v>
      </c>
      <c r="P110" s="189"/>
    </row>
    <row r="111" spans="1:26" x14ac:dyDescent="0.25">
      <c r="A111" s="196">
        <v>3</v>
      </c>
      <c r="B111" s="197">
        <v>44364</v>
      </c>
      <c r="C111" s="198">
        <v>3</v>
      </c>
      <c r="D111" s="198" t="s">
        <v>220</v>
      </c>
      <c r="E111" s="198" t="s">
        <v>299</v>
      </c>
      <c r="F111" s="199" t="s">
        <v>213</v>
      </c>
      <c r="G111" s="198"/>
      <c r="H111" s="199">
        <v>36</v>
      </c>
      <c r="I111" s="199">
        <v>35</v>
      </c>
      <c r="J111" s="200">
        <v>114</v>
      </c>
      <c r="K111" s="198">
        <v>26</v>
      </c>
      <c r="L111" s="198" t="s">
        <v>223</v>
      </c>
      <c r="M111" s="198" t="s">
        <v>567</v>
      </c>
      <c r="N111" s="198" t="s">
        <v>568</v>
      </c>
      <c r="O111" s="198">
        <v>14</v>
      </c>
      <c r="P111" s="201"/>
    </row>
    <row r="112" spans="1:26" ht="15.75" thickBot="1" x14ac:dyDescent="0.3">
      <c r="A112" s="320">
        <v>3</v>
      </c>
      <c r="B112" s="321">
        <v>44364</v>
      </c>
      <c r="C112" s="322">
        <v>3</v>
      </c>
      <c r="D112" s="322" t="s">
        <v>220</v>
      </c>
      <c r="E112" s="322" t="s">
        <v>283</v>
      </c>
      <c r="F112" s="323" t="s">
        <v>210</v>
      </c>
      <c r="G112" s="322"/>
      <c r="H112" s="323">
        <v>37</v>
      </c>
      <c r="I112" s="323">
        <v>36</v>
      </c>
      <c r="J112" s="324">
        <v>120</v>
      </c>
      <c r="K112" s="322">
        <v>19</v>
      </c>
      <c r="L112" s="322" t="s">
        <v>569</v>
      </c>
      <c r="M112" s="322" t="s">
        <v>570</v>
      </c>
      <c r="N112" s="322" t="s">
        <v>571</v>
      </c>
      <c r="O112" s="322">
        <v>11</v>
      </c>
      <c r="P112" s="325"/>
    </row>
    <row r="113" spans="1:16" x14ac:dyDescent="0.25">
      <c r="A113" s="203">
        <v>4</v>
      </c>
      <c r="B113" s="204">
        <v>44378</v>
      </c>
      <c r="C113" s="205">
        <v>4</v>
      </c>
      <c r="D113" s="205" t="s">
        <v>220</v>
      </c>
      <c r="E113" s="205" t="s">
        <v>299</v>
      </c>
      <c r="F113" s="206" t="s">
        <v>213</v>
      </c>
      <c r="G113" s="205"/>
      <c r="H113" s="206">
        <v>1</v>
      </c>
      <c r="I113" s="206">
        <v>1</v>
      </c>
      <c r="J113" s="207">
        <v>107</v>
      </c>
      <c r="K113" s="205">
        <v>30</v>
      </c>
      <c r="L113" s="205"/>
      <c r="M113" s="205" t="s">
        <v>572</v>
      </c>
      <c r="N113" s="326">
        <v>56494</v>
      </c>
      <c r="O113" s="205">
        <v>24</v>
      </c>
      <c r="P113" s="208"/>
    </row>
    <row r="114" spans="1:16" x14ac:dyDescent="0.25">
      <c r="A114" s="327">
        <v>4</v>
      </c>
      <c r="B114" s="328">
        <v>44378</v>
      </c>
      <c r="C114" s="329">
        <v>4</v>
      </c>
      <c r="D114" s="329" t="s">
        <v>220</v>
      </c>
      <c r="E114" s="329" t="s">
        <v>282</v>
      </c>
      <c r="F114" s="330" t="s">
        <v>214</v>
      </c>
      <c r="G114" s="329"/>
      <c r="H114" s="330">
        <v>2</v>
      </c>
      <c r="I114" s="330">
        <v>2</v>
      </c>
      <c r="J114" s="331">
        <v>101</v>
      </c>
      <c r="K114" s="329">
        <v>30</v>
      </c>
      <c r="L114" s="329">
        <v>5577</v>
      </c>
      <c r="M114" s="329" t="s">
        <v>573</v>
      </c>
      <c r="N114" s="332">
        <v>56450</v>
      </c>
      <c r="O114" s="329">
        <v>23</v>
      </c>
      <c r="P114" s="333"/>
    </row>
    <row r="115" spans="1:16" x14ac:dyDescent="0.25">
      <c r="A115" s="327">
        <v>4</v>
      </c>
      <c r="B115" s="328">
        <v>44378</v>
      </c>
      <c r="C115" s="329">
        <v>4</v>
      </c>
      <c r="D115" s="329" t="s">
        <v>220</v>
      </c>
      <c r="E115" s="329" t="s">
        <v>259</v>
      </c>
      <c r="F115" s="330" t="s">
        <v>212</v>
      </c>
      <c r="G115" s="329"/>
      <c r="H115" s="330">
        <v>3</v>
      </c>
      <c r="I115" s="330">
        <v>3</v>
      </c>
      <c r="J115" s="331">
        <v>147</v>
      </c>
      <c r="K115" s="329">
        <v>30</v>
      </c>
      <c r="L115" s="329">
        <v>7808</v>
      </c>
      <c r="M115" s="329" t="s">
        <v>574</v>
      </c>
      <c r="N115" s="332">
        <v>55722</v>
      </c>
      <c r="O115" s="329">
        <v>16</v>
      </c>
      <c r="P115" s="333"/>
    </row>
    <row r="116" spans="1:16" x14ac:dyDescent="0.25">
      <c r="A116" s="327">
        <v>4</v>
      </c>
      <c r="B116" s="328">
        <v>44378</v>
      </c>
      <c r="C116" s="329">
        <v>4</v>
      </c>
      <c r="D116" s="329" t="s">
        <v>220</v>
      </c>
      <c r="E116" s="329" t="s">
        <v>292</v>
      </c>
      <c r="F116" s="330" t="s">
        <v>215</v>
      </c>
      <c r="G116" s="329"/>
      <c r="H116" s="330">
        <v>4</v>
      </c>
      <c r="I116" s="330">
        <v>4</v>
      </c>
      <c r="J116" s="331">
        <v>129</v>
      </c>
      <c r="K116" s="329">
        <v>30</v>
      </c>
      <c r="L116" s="329">
        <v>7952</v>
      </c>
      <c r="M116" s="329" t="s">
        <v>575</v>
      </c>
      <c r="N116" s="332">
        <v>55641</v>
      </c>
      <c r="O116" s="329">
        <v>22</v>
      </c>
      <c r="P116" s="333"/>
    </row>
    <row r="117" spans="1:16" x14ac:dyDescent="0.25">
      <c r="A117" s="327">
        <v>4</v>
      </c>
      <c r="B117" s="328">
        <v>44378</v>
      </c>
      <c r="C117" s="329">
        <v>4</v>
      </c>
      <c r="D117" s="329" t="s">
        <v>220</v>
      </c>
      <c r="E117" s="329" t="s">
        <v>295</v>
      </c>
      <c r="F117" s="330" t="s">
        <v>214</v>
      </c>
      <c r="G117" s="329"/>
      <c r="H117" s="330">
        <v>5</v>
      </c>
      <c r="I117" s="330">
        <v>5</v>
      </c>
      <c r="J117" s="331">
        <v>115</v>
      </c>
      <c r="K117" s="329">
        <v>30</v>
      </c>
      <c r="L117" s="329">
        <v>10086</v>
      </c>
      <c r="M117" s="329" t="s">
        <v>576</v>
      </c>
      <c r="N117" s="332">
        <v>55821</v>
      </c>
      <c r="O117" s="329">
        <v>25</v>
      </c>
      <c r="P117" s="333"/>
    </row>
    <row r="118" spans="1:16" x14ac:dyDescent="0.25">
      <c r="A118" s="184">
        <v>4</v>
      </c>
      <c r="B118" s="185">
        <v>44378</v>
      </c>
      <c r="C118" s="186">
        <v>4</v>
      </c>
      <c r="D118" s="186" t="s">
        <v>220</v>
      </c>
      <c r="E118" s="186" t="s">
        <v>313</v>
      </c>
      <c r="F118" s="186" t="s">
        <v>207</v>
      </c>
      <c r="G118" s="186"/>
      <c r="H118" s="186">
        <v>0</v>
      </c>
      <c r="I118" s="186">
        <v>0</v>
      </c>
      <c r="J118" s="188">
        <v>143</v>
      </c>
      <c r="K118" s="186">
        <v>30</v>
      </c>
      <c r="L118" s="186">
        <v>10781</v>
      </c>
      <c r="M118" s="186" t="s">
        <v>577</v>
      </c>
      <c r="N118" s="334">
        <v>56330</v>
      </c>
      <c r="O118" s="186">
        <v>25</v>
      </c>
      <c r="P118" s="189"/>
    </row>
    <row r="119" spans="1:16" x14ac:dyDescent="0.25">
      <c r="A119" s="327">
        <v>4</v>
      </c>
      <c r="B119" s="328">
        <v>44378</v>
      </c>
      <c r="C119" s="329">
        <v>4</v>
      </c>
      <c r="D119" s="329" t="s">
        <v>220</v>
      </c>
      <c r="E119" s="329" t="s">
        <v>258</v>
      </c>
      <c r="F119" s="330" t="s">
        <v>217</v>
      </c>
      <c r="G119" s="329"/>
      <c r="H119" s="330">
        <v>6</v>
      </c>
      <c r="I119" s="330">
        <v>6</v>
      </c>
      <c r="J119" s="331">
        <v>134</v>
      </c>
      <c r="K119" s="329">
        <v>30</v>
      </c>
      <c r="L119" s="329">
        <v>14329</v>
      </c>
      <c r="M119" s="329" t="s">
        <v>578</v>
      </c>
      <c r="N119" s="332">
        <v>55887</v>
      </c>
      <c r="O119" s="329">
        <v>21</v>
      </c>
      <c r="P119" s="333"/>
    </row>
    <row r="120" spans="1:16" x14ac:dyDescent="0.25">
      <c r="A120" s="327">
        <v>4</v>
      </c>
      <c r="B120" s="328">
        <v>44378</v>
      </c>
      <c r="C120" s="329">
        <v>4</v>
      </c>
      <c r="D120" s="329" t="s">
        <v>220</v>
      </c>
      <c r="E120" s="329" t="s">
        <v>300</v>
      </c>
      <c r="F120" s="330" t="s">
        <v>217</v>
      </c>
      <c r="G120" s="329"/>
      <c r="H120" s="330">
        <v>7</v>
      </c>
      <c r="I120" s="330">
        <v>7</v>
      </c>
      <c r="J120" s="331">
        <v>131</v>
      </c>
      <c r="K120" s="329">
        <v>30</v>
      </c>
      <c r="L120" s="329">
        <v>14438</v>
      </c>
      <c r="M120" s="329" t="s">
        <v>579</v>
      </c>
      <c r="N120" s="332">
        <v>55825</v>
      </c>
      <c r="O120" s="329">
        <v>18</v>
      </c>
      <c r="P120" s="333"/>
    </row>
    <row r="121" spans="1:16" x14ac:dyDescent="0.25">
      <c r="A121" s="327">
        <v>4</v>
      </c>
      <c r="B121" s="328">
        <v>44378</v>
      </c>
      <c r="C121" s="329">
        <v>4</v>
      </c>
      <c r="D121" s="329" t="s">
        <v>220</v>
      </c>
      <c r="E121" s="329" t="s">
        <v>280</v>
      </c>
      <c r="F121" s="330" t="s">
        <v>218</v>
      </c>
      <c r="G121" s="329"/>
      <c r="H121" s="330">
        <v>8</v>
      </c>
      <c r="I121" s="330">
        <v>8</v>
      </c>
      <c r="J121" s="331">
        <v>103</v>
      </c>
      <c r="K121" s="329">
        <v>30</v>
      </c>
      <c r="L121" s="329">
        <v>14771</v>
      </c>
      <c r="M121" s="329" t="s">
        <v>580</v>
      </c>
      <c r="N121" s="332">
        <v>56179</v>
      </c>
      <c r="O121" s="329">
        <v>13</v>
      </c>
      <c r="P121" s="333"/>
    </row>
    <row r="122" spans="1:16" x14ac:dyDescent="0.25">
      <c r="A122" s="327">
        <v>4</v>
      </c>
      <c r="B122" s="328">
        <v>44378</v>
      </c>
      <c r="C122" s="329">
        <v>4</v>
      </c>
      <c r="D122" s="329" t="s">
        <v>220</v>
      </c>
      <c r="E122" s="329" t="s">
        <v>7</v>
      </c>
      <c r="F122" s="330" t="s">
        <v>209</v>
      </c>
      <c r="G122" s="329"/>
      <c r="H122" s="330">
        <v>9</v>
      </c>
      <c r="I122" s="330">
        <v>9</v>
      </c>
      <c r="J122" s="331">
        <v>144</v>
      </c>
      <c r="K122" s="329">
        <v>30</v>
      </c>
      <c r="L122" s="329">
        <v>14938</v>
      </c>
      <c r="M122" s="329" t="s">
        <v>581</v>
      </c>
      <c r="N122" s="332">
        <v>56165</v>
      </c>
      <c r="O122" s="329">
        <v>20</v>
      </c>
      <c r="P122" s="333"/>
    </row>
    <row r="123" spans="1:16" x14ac:dyDescent="0.25">
      <c r="A123" s="327">
        <v>4</v>
      </c>
      <c r="B123" s="328">
        <v>44378</v>
      </c>
      <c r="C123" s="329">
        <v>4</v>
      </c>
      <c r="D123" s="329" t="s">
        <v>220</v>
      </c>
      <c r="E123" s="329" t="s">
        <v>288</v>
      </c>
      <c r="F123" s="330" t="s">
        <v>214</v>
      </c>
      <c r="G123" s="329"/>
      <c r="H123" s="330">
        <v>10</v>
      </c>
      <c r="I123" s="330">
        <v>10</v>
      </c>
      <c r="J123" s="331">
        <v>116</v>
      </c>
      <c r="K123" s="329">
        <v>30</v>
      </c>
      <c r="L123" s="329">
        <v>14988</v>
      </c>
      <c r="M123" s="329" t="s">
        <v>582</v>
      </c>
      <c r="N123" s="332">
        <v>56069</v>
      </c>
      <c r="O123" s="329">
        <v>24</v>
      </c>
      <c r="P123" s="333"/>
    </row>
    <row r="124" spans="1:16" x14ac:dyDescent="0.25">
      <c r="A124" s="327">
        <v>4</v>
      </c>
      <c r="B124" s="328">
        <v>44378</v>
      </c>
      <c r="C124" s="329">
        <v>4</v>
      </c>
      <c r="D124" s="329" t="s">
        <v>220</v>
      </c>
      <c r="E124" s="329" t="s">
        <v>309</v>
      </c>
      <c r="F124" s="330" t="s">
        <v>207</v>
      </c>
      <c r="G124" s="329"/>
      <c r="H124" s="330">
        <v>11</v>
      </c>
      <c r="I124" s="330">
        <v>11</v>
      </c>
      <c r="J124" s="331">
        <v>105</v>
      </c>
      <c r="K124" s="329">
        <v>30</v>
      </c>
      <c r="L124" s="329">
        <v>15162</v>
      </c>
      <c r="M124" s="329" t="s">
        <v>583</v>
      </c>
      <c r="N124" s="332">
        <v>56108</v>
      </c>
      <c r="O124" s="329">
        <v>24</v>
      </c>
      <c r="P124" s="333"/>
    </row>
    <row r="125" spans="1:16" x14ac:dyDescent="0.25">
      <c r="A125" s="327">
        <v>4</v>
      </c>
      <c r="B125" s="328">
        <v>44378</v>
      </c>
      <c r="C125" s="329">
        <v>4</v>
      </c>
      <c r="D125" s="329" t="s">
        <v>220</v>
      </c>
      <c r="E125" s="329" t="s">
        <v>6</v>
      </c>
      <c r="F125" s="330" t="s">
        <v>215</v>
      </c>
      <c r="G125" s="329"/>
      <c r="H125" s="330">
        <v>12</v>
      </c>
      <c r="I125" s="330">
        <v>12</v>
      </c>
      <c r="J125" s="331">
        <v>114</v>
      </c>
      <c r="K125" s="329">
        <v>30</v>
      </c>
      <c r="L125" s="329">
        <v>21050</v>
      </c>
      <c r="M125" s="329" t="s">
        <v>584</v>
      </c>
      <c r="N125" s="332">
        <v>55531</v>
      </c>
      <c r="O125" s="329">
        <v>13</v>
      </c>
      <c r="P125" s="333"/>
    </row>
    <row r="126" spans="1:16" x14ac:dyDescent="0.25">
      <c r="A126" s="327">
        <v>4</v>
      </c>
      <c r="B126" s="328">
        <v>44378</v>
      </c>
      <c r="C126" s="329">
        <v>4</v>
      </c>
      <c r="D126" s="329" t="s">
        <v>220</v>
      </c>
      <c r="E126" s="329" t="s">
        <v>261</v>
      </c>
      <c r="F126" s="330" t="s">
        <v>211</v>
      </c>
      <c r="G126" s="329"/>
      <c r="H126" s="330">
        <v>13</v>
      </c>
      <c r="I126" s="330">
        <v>13</v>
      </c>
      <c r="J126" s="331">
        <v>126</v>
      </c>
      <c r="K126" s="329">
        <v>30</v>
      </c>
      <c r="L126" s="329">
        <v>22032</v>
      </c>
      <c r="M126" s="329" t="s">
        <v>585</v>
      </c>
      <c r="N126" s="332">
        <v>55526</v>
      </c>
      <c r="O126" s="329">
        <v>20</v>
      </c>
      <c r="P126" s="333"/>
    </row>
    <row r="127" spans="1:16" x14ac:dyDescent="0.25">
      <c r="A127" s="327">
        <v>4</v>
      </c>
      <c r="B127" s="328">
        <v>44378</v>
      </c>
      <c r="C127" s="329">
        <v>4</v>
      </c>
      <c r="D127" s="329" t="s">
        <v>220</v>
      </c>
      <c r="E127" s="329" t="s">
        <v>281</v>
      </c>
      <c r="F127" s="330" t="s">
        <v>217</v>
      </c>
      <c r="G127" s="329"/>
      <c r="H127" s="330">
        <v>14</v>
      </c>
      <c r="I127" s="330">
        <v>14</v>
      </c>
      <c r="J127" s="331">
        <v>133</v>
      </c>
      <c r="K127" s="329">
        <v>30</v>
      </c>
      <c r="L127" s="329">
        <v>24401</v>
      </c>
      <c r="M127" s="329" t="s">
        <v>586</v>
      </c>
      <c r="N127" s="332">
        <v>57181</v>
      </c>
      <c r="O127" s="329">
        <v>22</v>
      </c>
      <c r="P127" s="333"/>
    </row>
    <row r="128" spans="1:16" x14ac:dyDescent="0.25">
      <c r="A128" s="327">
        <v>4</v>
      </c>
      <c r="B128" s="328">
        <v>44378</v>
      </c>
      <c r="C128" s="329">
        <v>4</v>
      </c>
      <c r="D128" s="329" t="s">
        <v>220</v>
      </c>
      <c r="E128" s="329" t="s">
        <v>262</v>
      </c>
      <c r="F128" s="330" t="s">
        <v>210</v>
      </c>
      <c r="G128" s="329"/>
      <c r="H128" s="330">
        <v>15</v>
      </c>
      <c r="I128" s="330">
        <v>15</v>
      </c>
      <c r="J128" s="331">
        <v>120</v>
      </c>
      <c r="K128" s="329">
        <v>30</v>
      </c>
      <c r="L128" s="329">
        <v>28467</v>
      </c>
      <c r="M128" s="329" t="s">
        <v>587</v>
      </c>
      <c r="N128" s="332">
        <v>56224</v>
      </c>
      <c r="O128" s="329">
        <v>15</v>
      </c>
      <c r="P128" s="333"/>
    </row>
    <row r="129" spans="1:16" x14ac:dyDescent="0.25">
      <c r="A129" s="327">
        <v>4</v>
      </c>
      <c r="B129" s="328">
        <v>44378</v>
      </c>
      <c r="C129" s="329">
        <v>4</v>
      </c>
      <c r="D129" s="329" t="s">
        <v>220</v>
      </c>
      <c r="E129" s="329" t="s">
        <v>312</v>
      </c>
      <c r="F129" s="330" t="s">
        <v>207</v>
      </c>
      <c r="G129" s="329"/>
      <c r="H129" s="330">
        <v>16</v>
      </c>
      <c r="I129" s="330">
        <v>16</v>
      </c>
      <c r="J129" s="331">
        <v>106</v>
      </c>
      <c r="K129" s="329">
        <v>30</v>
      </c>
      <c r="L129" s="329">
        <v>31418</v>
      </c>
      <c r="M129" s="329" t="s">
        <v>588</v>
      </c>
      <c r="N129" s="332">
        <v>56334</v>
      </c>
      <c r="O129" s="329">
        <v>26</v>
      </c>
      <c r="P129" s="333"/>
    </row>
    <row r="130" spans="1:16" x14ac:dyDescent="0.25">
      <c r="A130" s="327">
        <v>4</v>
      </c>
      <c r="B130" s="328">
        <v>44378</v>
      </c>
      <c r="C130" s="329">
        <v>4</v>
      </c>
      <c r="D130" s="329" t="s">
        <v>220</v>
      </c>
      <c r="E130" s="329" t="s">
        <v>311</v>
      </c>
      <c r="F130" s="330" t="s">
        <v>207</v>
      </c>
      <c r="G130" s="329"/>
      <c r="H130" s="330">
        <v>17</v>
      </c>
      <c r="I130" s="330">
        <v>17</v>
      </c>
      <c r="J130" s="331">
        <v>136</v>
      </c>
      <c r="K130" s="329">
        <v>30</v>
      </c>
      <c r="L130" s="329">
        <v>38156</v>
      </c>
      <c r="M130" s="329" t="s">
        <v>589</v>
      </c>
      <c r="N130" s="332">
        <v>57322</v>
      </c>
      <c r="O130" s="329">
        <v>26</v>
      </c>
      <c r="P130" s="333"/>
    </row>
    <row r="131" spans="1:16" x14ac:dyDescent="0.25">
      <c r="A131" s="327">
        <v>4</v>
      </c>
      <c r="B131" s="328">
        <v>44378</v>
      </c>
      <c r="C131" s="329">
        <v>4</v>
      </c>
      <c r="D131" s="329" t="s">
        <v>220</v>
      </c>
      <c r="E131" s="329" t="s">
        <v>304</v>
      </c>
      <c r="F131" s="330" t="s">
        <v>216</v>
      </c>
      <c r="G131" s="329"/>
      <c r="H131" s="330">
        <v>18</v>
      </c>
      <c r="I131" s="330">
        <v>18</v>
      </c>
      <c r="J131" s="331">
        <v>111</v>
      </c>
      <c r="K131" s="329">
        <v>30</v>
      </c>
      <c r="L131" s="329">
        <v>38894</v>
      </c>
      <c r="M131" s="329" t="s">
        <v>590</v>
      </c>
      <c r="N131" s="332">
        <v>57045</v>
      </c>
      <c r="O131" s="329">
        <v>7</v>
      </c>
      <c r="P131" s="333"/>
    </row>
    <row r="132" spans="1:16" x14ac:dyDescent="0.25">
      <c r="A132" s="327">
        <v>4</v>
      </c>
      <c r="B132" s="328">
        <v>44378</v>
      </c>
      <c r="C132" s="329">
        <v>4</v>
      </c>
      <c r="D132" s="329" t="s">
        <v>220</v>
      </c>
      <c r="E132" s="329" t="s">
        <v>302</v>
      </c>
      <c r="F132" s="330" t="s">
        <v>209</v>
      </c>
      <c r="G132" s="329"/>
      <c r="H132" s="330">
        <v>19</v>
      </c>
      <c r="I132" s="330">
        <v>19</v>
      </c>
      <c r="J132" s="331">
        <v>104</v>
      </c>
      <c r="K132" s="329">
        <v>30</v>
      </c>
      <c r="L132" s="329">
        <v>39404</v>
      </c>
      <c r="M132" s="329" t="s">
        <v>591</v>
      </c>
      <c r="N132" s="332">
        <v>57392</v>
      </c>
      <c r="O132" s="329">
        <v>16</v>
      </c>
      <c r="P132" s="333"/>
    </row>
    <row r="133" spans="1:16" x14ac:dyDescent="0.25">
      <c r="A133" s="327">
        <v>4</v>
      </c>
      <c r="B133" s="328">
        <v>44378</v>
      </c>
      <c r="C133" s="329">
        <v>4</v>
      </c>
      <c r="D133" s="329" t="s">
        <v>220</v>
      </c>
      <c r="E133" s="329" t="s">
        <v>291</v>
      </c>
      <c r="F133" s="330" t="s">
        <v>215</v>
      </c>
      <c r="G133" s="329"/>
      <c r="H133" s="330">
        <v>20</v>
      </c>
      <c r="I133" s="330">
        <v>20</v>
      </c>
      <c r="J133" s="331">
        <v>128</v>
      </c>
      <c r="K133" s="329">
        <v>30</v>
      </c>
      <c r="L133" s="329">
        <v>39546</v>
      </c>
      <c r="M133" s="329" t="s">
        <v>592</v>
      </c>
      <c r="N133" s="332">
        <v>56198</v>
      </c>
      <c r="O133" s="329">
        <v>26</v>
      </c>
      <c r="P133" s="333"/>
    </row>
    <row r="134" spans="1:16" x14ac:dyDescent="0.25">
      <c r="A134" s="327">
        <v>4</v>
      </c>
      <c r="B134" s="328">
        <v>44378</v>
      </c>
      <c r="C134" s="329">
        <v>4</v>
      </c>
      <c r="D134" s="329" t="s">
        <v>220</v>
      </c>
      <c r="E134" s="329" t="s">
        <v>296</v>
      </c>
      <c r="F134" s="330" t="s">
        <v>216</v>
      </c>
      <c r="G134" s="329"/>
      <c r="H134" s="330">
        <v>21</v>
      </c>
      <c r="I134" s="330">
        <v>21</v>
      </c>
      <c r="J134" s="331">
        <v>110</v>
      </c>
      <c r="K134" s="329">
        <v>30</v>
      </c>
      <c r="L134" s="329">
        <v>43476</v>
      </c>
      <c r="M134" s="329" t="s">
        <v>593</v>
      </c>
      <c r="N134" s="332">
        <v>56932</v>
      </c>
      <c r="O134" s="329">
        <v>27</v>
      </c>
      <c r="P134" s="333"/>
    </row>
    <row r="135" spans="1:16" x14ac:dyDescent="0.25">
      <c r="A135" s="327">
        <v>4</v>
      </c>
      <c r="B135" s="328">
        <v>44378</v>
      </c>
      <c r="C135" s="329">
        <v>4</v>
      </c>
      <c r="D135" s="329" t="s">
        <v>220</v>
      </c>
      <c r="E135" s="329" t="s">
        <v>260</v>
      </c>
      <c r="F135" s="330" t="s">
        <v>216</v>
      </c>
      <c r="G135" s="329"/>
      <c r="H135" s="330">
        <v>22</v>
      </c>
      <c r="I135" s="330">
        <v>22</v>
      </c>
      <c r="J135" s="331">
        <v>127</v>
      </c>
      <c r="K135" s="329">
        <v>30</v>
      </c>
      <c r="L135" s="329">
        <v>43699</v>
      </c>
      <c r="M135" s="329" t="s">
        <v>594</v>
      </c>
      <c r="N135" s="332">
        <v>55672</v>
      </c>
      <c r="O135" s="329">
        <v>16</v>
      </c>
      <c r="P135" s="333"/>
    </row>
    <row r="136" spans="1:16" x14ac:dyDescent="0.25">
      <c r="A136" s="327">
        <v>4</v>
      </c>
      <c r="B136" s="328">
        <v>44378</v>
      </c>
      <c r="C136" s="329">
        <v>4</v>
      </c>
      <c r="D136" s="329" t="s">
        <v>220</v>
      </c>
      <c r="E136" s="329" t="s">
        <v>286</v>
      </c>
      <c r="F136" s="330" t="s">
        <v>210</v>
      </c>
      <c r="G136" s="329"/>
      <c r="H136" s="330">
        <v>23</v>
      </c>
      <c r="I136" s="330">
        <v>23</v>
      </c>
      <c r="J136" s="331">
        <v>122</v>
      </c>
      <c r="K136" s="329">
        <v>30</v>
      </c>
      <c r="L136" s="329">
        <v>46066</v>
      </c>
      <c r="M136" s="329" t="s">
        <v>595</v>
      </c>
      <c r="N136" s="332">
        <v>57116</v>
      </c>
      <c r="O136" s="329">
        <v>29</v>
      </c>
      <c r="P136" s="333"/>
    </row>
    <row r="137" spans="1:16" x14ac:dyDescent="0.25">
      <c r="A137" s="327">
        <v>4</v>
      </c>
      <c r="B137" s="328">
        <v>44378</v>
      </c>
      <c r="C137" s="329">
        <v>4</v>
      </c>
      <c r="D137" s="329" t="s">
        <v>220</v>
      </c>
      <c r="E137" s="329" t="s">
        <v>305</v>
      </c>
      <c r="F137" s="330" t="s">
        <v>215</v>
      </c>
      <c r="G137" s="329"/>
      <c r="H137" s="330">
        <v>24</v>
      </c>
      <c r="I137" s="330">
        <v>24</v>
      </c>
      <c r="J137" s="331">
        <v>137</v>
      </c>
      <c r="K137" s="329">
        <v>29</v>
      </c>
      <c r="L137" s="329" t="s">
        <v>596</v>
      </c>
      <c r="M137" s="329" t="s">
        <v>597</v>
      </c>
      <c r="N137" s="332">
        <v>56398</v>
      </c>
      <c r="O137" s="329">
        <v>11</v>
      </c>
      <c r="P137" s="333"/>
    </row>
    <row r="138" spans="1:16" x14ac:dyDescent="0.25">
      <c r="A138" s="327">
        <v>4</v>
      </c>
      <c r="B138" s="328">
        <v>44378</v>
      </c>
      <c r="C138" s="329">
        <v>4</v>
      </c>
      <c r="D138" s="329" t="s">
        <v>220</v>
      </c>
      <c r="E138" s="329" t="s">
        <v>301</v>
      </c>
      <c r="F138" s="330" t="s">
        <v>218</v>
      </c>
      <c r="G138" s="329"/>
      <c r="H138" s="330">
        <v>25</v>
      </c>
      <c r="I138" s="330">
        <v>25</v>
      </c>
      <c r="J138" s="331">
        <v>149</v>
      </c>
      <c r="K138" s="329">
        <v>27</v>
      </c>
      <c r="L138" s="329" t="s">
        <v>598</v>
      </c>
      <c r="M138" s="329" t="s">
        <v>599</v>
      </c>
      <c r="N138" s="332" t="s">
        <v>600</v>
      </c>
      <c r="O138" s="329">
        <v>9</v>
      </c>
      <c r="P138" s="333"/>
    </row>
    <row r="139" spans="1:16" x14ac:dyDescent="0.25">
      <c r="A139" s="327">
        <v>4</v>
      </c>
      <c r="B139" s="328">
        <v>44378</v>
      </c>
      <c r="C139" s="329">
        <v>4</v>
      </c>
      <c r="D139" s="329" t="s">
        <v>220</v>
      </c>
      <c r="E139" s="329" t="s">
        <v>303</v>
      </c>
      <c r="F139" s="330" t="s">
        <v>210</v>
      </c>
      <c r="G139" s="329"/>
      <c r="H139" s="330">
        <v>26</v>
      </c>
      <c r="I139" s="330">
        <v>26</v>
      </c>
      <c r="J139" s="331">
        <v>138</v>
      </c>
      <c r="K139" s="329">
        <v>26</v>
      </c>
      <c r="L139" s="329" t="s">
        <v>601</v>
      </c>
      <c r="M139" s="329" t="s">
        <v>602</v>
      </c>
      <c r="N139" s="332">
        <v>56674</v>
      </c>
      <c r="O139" s="329">
        <v>18</v>
      </c>
      <c r="P139" s="333"/>
    </row>
    <row r="140" spans="1:16" x14ac:dyDescent="0.25">
      <c r="A140" s="327">
        <v>4</v>
      </c>
      <c r="B140" s="328">
        <v>44378</v>
      </c>
      <c r="C140" s="329">
        <v>4</v>
      </c>
      <c r="D140" s="329" t="s">
        <v>220</v>
      </c>
      <c r="E140" s="329" t="s">
        <v>285</v>
      </c>
      <c r="F140" s="330" t="s">
        <v>212</v>
      </c>
      <c r="G140" s="329"/>
      <c r="H140" s="330">
        <v>27</v>
      </c>
      <c r="I140" s="330">
        <v>27</v>
      </c>
      <c r="J140" s="331">
        <v>123</v>
      </c>
      <c r="K140" s="329">
        <v>9</v>
      </c>
      <c r="L140" s="329" t="s">
        <v>603</v>
      </c>
      <c r="M140" s="329" t="s">
        <v>604</v>
      </c>
      <c r="N140" s="332" t="s">
        <v>605</v>
      </c>
      <c r="O140" s="329">
        <v>9</v>
      </c>
      <c r="P140" s="333"/>
    </row>
    <row r="141" spans="1:16" x14ac:dyDescent="0.25">
      <c r="A141" s="327">
        <v>4</v>
      </c>
      <c r="B141" s="328">
        <v>44378</v>
      </c>
      <c r="C141" s="329">
        <v>4</v>
      </c>
      <c r="D141" s="329" t="s">
        <v>220</v>
      </c>
      <c r="E141" s="329" t="s">
        <v>308</v>
      </c>
      <c r="F141" s="330" t="s">
        <v>212</v>
      </c>
      <c r="G141" s="329"/>
      <c r="H141" s="330">
        <v>28</v>
      </c>
      <c r="I141" s="330">
        <v>28</v>
      </c>
      <c r="J141" s="331">
        <v>112</v>
      </c>
      <c r="K141" s="329">
        <v>7</v>
      </c>
      <c r="L141" s="329" t="s">
        <v>606</v>
      </c>
      <c r="M141" s="329" t="s">
        <v>607</v>
      </c>
      <c r="N141" s="332">
        <v>57739</v>
      </c>
      <c r="O141" s="329">
        <v>6</v>
      </c>
      <c r="P141" s="333"/>
    </row>
    <row r="142" spans="1:16" x14ac:dyDescent="0.25">
      <c r="A142" s="327">
        <v>4</v>
      </c>
      <c r="B142" s="328">
        <v>44378</v>
      </c>
      <c r="C142" s="329">
        <v>4</v>
      </c>
      <c r="D142" s="329" t="s">
        <v>220</v>
      </c>
      <c r="E142" s="329" t="s">
        <v>277</v>
      </c>
      <c r="F142" s="330" t="s">
        <v>218</v>
      </c>
      <c r="G142" s="329"/>
      <c r="H142" s="330">
        <v>29</v>
      </c>
      <c r="I142" s="330">
        <v>29</v>
      </c>
      <c r="J142" s="331">
        <v>135</v>
      </c>
      <c r="K142" s="329">
        <v>1</v>
      </c>
      <c r="L142" s="329" t="s">
        <v>608</v>
      </c>
      <c r="M142" s="329" t="s">
        <v>609</v>
      </c>
      <c r="N142" s="332" t="s">
        <v>610</v>
      </c>
      <c r="O142" s="329">
        <v>1</v>
      </c>
      <c r="P142" s="333"/>
    </row>
    <row r="143" spans="1:16" x14ac:dyDescent="0.25">
      <c r="A143" s="327">
        <v>4</v>
      </c>
      <c r="B143" s="328">
        <v>44378</v>
      </c>
      <c r="C143" s="329">
        <v>4</v>
      </c>
      <c r="D143" s="329" t="s">
        <v>220</v>
      </c>
      <c r="E143" s="329" t="s">
        <v>310</v>
      </c>
      <c r="F143" s="330" t="s">
        <v>213</v>
      </c>
      <c r="G143" s="329"/>
      <c r="H143" s="330">
        <v>30</v>
      </c>
      <c r="I143" s="330">
        <v>30</v>
      </c>
      <c r="J143" s="331">
        <v>140</v>
      </c>
      <c r="K143" s="329">
        <v>1</v>
      </c>
      <c r="L143" s="329" t="s">
        <v>608</v>
      </c>
      <c r="M143" s="329" t="s">
        <v>611</v>
      </c>
      <c r="N143" s="332" t="s">
        <v>612</v>
      </c>
      <c r="O143" s="329">
        <v>1</v>
      </c>
      <c r="P143" s="333"/>
    </row>
    <row r="144" spans="1:16" ht="15.75" thickBot="1" x14ac:dyDescent="0.3">
      <c r="A144" s="335">
        <v>4</v>
      </c>
      <c r="B144" s="336">
        <v>44378</v>
      </c>
      <c r="C144" s="337">
        <v>4</v>
      </c>
      <c r="D144" s="337" t="s">
        <v>220</v>
      </c>
      <c r="E144" s="337" t="s">
        <v>289</v>
      </c>
      <c r="F144" s="338" t="s">
        <v>212</v>
      </c>
      <c r="G144" s="337"/>
      <c r="H144" s="338">
        <v>31</v>
      </c>
      <c r="I144" s="338">
        <v>31</v>
      </c>
      <c r="J144" s="339">
        <v>104</v>
      </c>
      <c r="K144" s="337">
        <v>1</v>
      </c>
      <c r="L144" s="337" t="s">
        <v>608</v>
      </c>
      <c r="M144" s="337"/>
      <c r="N144" s="340"/>
      <c r="O144" s="337"/>
      <c r="P144" s="341"/>
    </row>
    <row r="145" spans="1:16" x14ac:dyDescent="0.25">
      <c r="A145" s="211">
        <v>5</v>
      </c>
      <c r="B145" s="212"/>
      <c r="C145" s="213">
        <v>5</v>
      </c>
      <c r="D145" s="213" t="s">
        <v>220</v>
      </c>
      <c r="E145" s="213" t="s">
        <v>260</v>
      </c>
      <c r="F145" s="214" t="s">
        <v>216</v>
      </c>
      <c r="G145" s="213"/>
      <c r="H145" s="214">
        <v>1</v>
      </c>
      <c r="I145" s="214">
        <v>1</v>
      </c>
      <c r="J145" s="215">
        <v>129</v>
      </c>
      <c r="K145" s="213"/>
      <c r="L145" s="213"/>
      <c r="M145" s="213"/>
      <c r="N145" s="213"/>
      <c r="O145" s="213"/>
      <c r="P145" s="216"/>
    </row>
    <row r="146" spans="1:16" x14ac:dyDescent="0.25">
      <c r="A146" s="217">
        <v>5</v>
      </c>
      <c r="B146" s="218"/>
      <c r="C146" s="219">
        <v>5</v>
      </c>
      <c r="D146" s="219" t="s">
        <v>220</v>
      </c>
      <c r="E146" s="219" t="s">
        <v>261</v>
      </c>
      <c r="F146" s="220" t="s">
        <v>211</v>
      </c>
      <c r="G146" s="219"/>
      <c r="H146" s="220">
        <v>2</v>
      </c>
      <c r="I146" s="220">
        <v>2</v>
      </c>
      <c r="J146" s="221">
        <v>137</v>
      </c>
      <c r="K146" s="219"/>
      <c r="L146" s="219"/>
      <c r="M146" s="219"/>
      <c r="N146" s="219"/>
      <c r="O146" s="219"/>
      <c r="P146" s="222"/>
    </row>
    <row r="147" spans="1:16" x14ac:dyDescent="0.25">
      <c r="A147" s="217">
        <v>5</v>
      </c>
      <c r="B147" s="218"/>
      <c r="C147" s="219">
        <v>5</v>
      </c>
      <c r="D147" s="219" t="s">
        <v>220</v>
      </c>
      <c r="E147" s="219" t="s">
        <v>300</v>
      </c>
      <c r="F147" s="220" t="s">
        <v>217</v>
      </c>
      <c r="G147" s="219"/>
      <c r="H147" s="220">
        <v>3</v>
      </c>
      <c r="I147" s="220">
        <v>3</v>
      </c>
      <c r="J147" s="221">
        <v>138</v>
      </c>
      <c r="K147" s="219"/>
      <c r="L147" s="219"/>
      <c r="M147" s="219"/>
      <c r="N147" s="219"/>
      <c r="O147" s="219"/>
      <c r="P147" s="222"/>
    </row>
    <row r="148" spans="1:16" x14ac:dyDescent="0.25">
      <c r="A148" s="184">
        <v>5</v>
      </c>
      <c r="B148" s="185"/>
      <c r="C148" s="186">
        <v>5</v>
      </c>
      <c r="D148" s="186" t="s">
        <v>220</v>
      </c>
      <c r="E148" s="186" t="s">
        <v>259</v>
      </c>
      <c r="F148" s="186" t="s">
        <v>212</v>
      </c>
      <c r="G148" s="186"/>
      <c r="H148" s="186">
        <v>4</v>
      </c>
      <c r="I148" s="220">
        <v>4</v>
      </c>
      <c r="J148" s="188">
        <v>133</v>
      </c>
      <c r="K148" s="186"/>
      <c r="L148" s="186"/>
      <c r="M148" s="186"/>
      <c r="N148" s="186"/>
      <c r="O148" s="186"/>
      <c r="P148" s="189"/>
    </row>
    <row r="149" spans="1:16" x14ac:dyDescent="0.25">
      <c r="A149" s="217">
        <v>5</v>
      </c>
      <c r="B149" s="218"/>
      <c r="C149" s="219">
        <v>5</v>
      </c>
      <c r="D149" s="219" t="s">
        <v>220</v>
      </c>
      <c r="E149" s="219" t="s">
        <v>286</v>
      </c>
      <c r="F149" s="220" t="s">
        <v>210</v>
      </c>
      <c r="G149" s="219"/>
      <c r="H149" s="220">
        <v>5</v>
      </c>
      <c r="I149" s="220">
        <v>5</v>
      </c>
      <c r="J149" s="221">
        <v>110</v>
      </c>
      <c r="K149" s="219"/>
      <c r="L149" s="219"/>
      <c r="M149" s="219"/>
      <c r="N149" s="219"/>
      <c r="O149" s="219"/>
      <c r="P149" s="222"/>
    </row>
    <row r="150" spans="1:16" x14ac:dyDescent="0.25">
      <c r="A150" s="217">
        <v>5</v>
      </c>
      <c r="B150" s="218"/>
      <c r="C150" s="219">
        <v>5</v>
      </c>
      <c r="D150" s="219" t="s">
        <v>220</v>
      </c>
      <c r="E150" s="219" t="s">
        <v>311</v>
      </c>
      <c r="F150" s="220" t="s">
        <v>207</v>
      </c>
      <c r="G150" s="219"/>
      <c r="H150" s="220">
        <v>6</v>
      </c>
      <c r="I150" s="220">
        <v>6</v>
      </c>
      <c r="J150" s="221">
        <v>147</v>
      </c>
      <c r="K150" s="219"/>
      <c r="L150" s="219"/>
      <c r="M150" s="219"/>
      <c r="N150" s="219"/>
      <c r="O150" s="219"/>
      <c r="P150" s="222"/>
    </row>
    <row r="151" spans="1:16" x14ac:dyDescent="0.25">
      <c r="A151" s="217">
        <v>5</v>
      </c>
      <c r="B151" s="218"/>
      <c r="C151" s="219">
        <v>5</v>
      </c>
      <c r="D151" s="219" t="s">
        <v>220</v>
      </c>
      <c r="E151" s="219" t="s">
        <v>6</v>
      </c>
      <c r="F151" s="220" t="s">
        <v>215</v>
      </c>
      <c r="G151" s="219"/>
      <c r="H151" s="220">
        <v>7</v>
      </c>
      <c r="I151" s="220">
        <v>7</v>
      </c>
      <c r="J151" s="221">
        <v>148</v>
      </c>
      <c r="K151" s="219"/>
      <c r="L151" s="219"/>
      <c r="M151" s="219"/>
      <c r="N151" s="219"/>
      <c r="O151" s="219"/>
      <c r="P151" s="222"/>
    </row>
    <row r="152" spans="1:16" x14ac:dyDescent="0.25">
      <c r="A152" s="217">
        <v>5</v>
      </c>
      <c r="B152" s="218"/>
      <c r="C152" s="219">
        <v>5</v>
      </c>
      <c r="D152" s="219" t="s">
        <v>220</v>
      </c>
      <c r="E152" s="219" t="s">
        <v>312</v>
      </c>
      <c r="F152" s="220" t="s">
        <v>207</v>
      </c>
      <c r="G152" s="219"/>
      <c r="H152" s="220">
        <v>8</v>
      </c>
      <c r="I152" s="220">
        <v>8</v>
      </c>
      <c r="J152" s="221">
        <v>118</v>
      </c>
      <c r="K152" s="219"/>
      <c r="L152" s="219"/>
      <c r="M152" s="219"/>
      <c r="N152" s="219"/>
      <c r="O152" s="219"/>
      <c r="P152" s="222"/>
    </row>
    <row r="153" spans="1:16" x14ac:dyDescent="0.25">
      <c r="A153" s="217">
        <v>5</v>
      </c>
      <c r="B153" s="218"/>
      <c r="C153" s="219">
        <v>5</v>
      </c>
      <c r="D153" s="219" t="s">
        <v>220</v>
      </c>
      <c r="E153" s="219" t="s">
        <v>262</v>
      </c>
      <c r="F153" s="220" t="s">
        <v>210</v>
      </c>
      <c r="G153" s="219"/>
      <c r="H153" s="220">
        <v>9</v>
      </c>
      <c r="I153" s="220">
        <v>9</v>
      </c>
      <c r="J153" s="221">
        <v>114</v>
      </c>
      <c r="K153" s="219"/>
      <c r="L153" s="219"/>
      <c r="M153" s="219"/>
      <c r="N153" s="219"/>
      <c r="O153" s="219"/>
      <c r="P153" s="222"/>
    </row>
    <row r="154" spans="1:16" x14ac:dyDescent="0.25">
      <c r="A154" s="217">
        <v>5</v>
      </c>
      <c r="B154" s="218"/>
      <c r="C154" s="219">
        <v>5</v>
      </c>
      <c r="D154" s="219" t="s">
        <v>220</v>
      </c>
      <c r="E154" s="219" t="s">
        <v>291</v>
      </c>
      <c r="F154" s="220" t="s">
        <v>215</v>
      </c>
      <c r="G154" s="219"/>
      <c r="H154" s="220">
        <v>10</v>
      </c>
      <c r="I154" s="220">
        <v>10</v>
      </c>
      <c r="J154" s="221">
        <v>120</v>
      </c>
      <c r="K154" s="219"/>
      <c r="L154" s="219"/>
      <c r="M154" s="219"/>
      <c r="N154" s="219"/>
      <c r="O154" s="219"/>
      <c r="P154" s="222"/>
    </row>
    <row r="155" spans="1:16" x14ac:dyDescent="0.25">
      <c r="A155" s="217">
        <v>5</v>
      </c>
      <c r="B155" s="218"/>
      <c r="C155" s="219">
        <v>5</v>
      </c>
      <c r="D155" s="219" t="s">
        <v>220</v>
      </c>
      <c r="E155" s="219" t="s">
        <v>304</v>
      </c>
      <c r="F155" s="220" t="s">
        <v>216</v>
      </c>
      <c r="G155" s="219"/>
      <c r="H155" s="220">
        <v>11</v>
      </c>
      <c r="I155" s="220">
        <v>11</v>
      </c>
      <c r="J155" s="221">
        <v>131</v>
      </c>
      <c r="K155" s="219"/>
      <c r="L155" s="219"/>
      <c r="M155" s="219"/>
      <c r="N155" s="219"/>
      <c r="O155" s="219"/>
      <c r="P155" s="222"/>
    </row>
    <row r="156" spans="1:16" x14ac:dyDescent="0.25">
      <c r="A156" s="217">
        <v>5</v>
      </c>
      <c r="B156" s="218"/>
      <c r="C156" s="219">
        <v>5</v>
      </c>
      <c r="D156" s="219" t="s">
        <v>220</v>
      </c>
      <c r="E156" s="219" t="s">
        <v>313</v>
      </c>
      <c r="F156" s="220" t="s">
        <v>207</v>
      </c>
      <c r="G156" s="219"/>
      <c r="H156" s="220">
        <v>12</v>
      </c>
      <c r="I156" s="220">
        <v>12</v>
      </c>
      <c r="J156" s="221">
        <v>117</v>
      </c>
      <c r="K156" s="219"/>
      <c r="L156" s="219"/>
      <c r="M156" s="219"/>
      <c r="N156" s="219"/>
      <c r="O156" s="219"/>
      <c r="P156" s="222"/>
    </row>
    <row r="157" spans="1:16" x14ac:dyDescent="0.25">
      <c r="A157" s="217">
        <v>5</v>
      </c>
      <c r="B157" s="218"/>
      <c r="C157" s="219">
        <v>5</v>
      </c>
      <c r="D157" s="219" t="s">
        <v>220</v>
      </c>
      <c r="E157" s="219" t="s">
        <v>303</v>
      </c>
      <c r="F157" s="220" t="s">
        <v>210</v>
      </c>
      <c r="G157" s="219"/>
      <c r="H157" s="220">
        <v>13</v>
      </c>
      <c r="I157" s="220">
        <v>13</v>
      </c>
      <c r="J157" s="221">
        <v>111</v>
      </c>
      <c r="K157" s="219"/>
      <c r="L157" s="219"/>
      <c r="M157" s="219"/>
      <c r="N157" s="219"/>
      <c r="O157" s="219"/>
      <c r="P157" s="222"/>
    </row>
    <row r="158" spans="1:16" x14ac:dyDescent="0.25">
      <c r="A158" s="217">
        <v>5</v>
      </c>
      <c r="B158" s="218"/>
      <c r="C158" s="219">
        <v>5</v>
      </c>
      <c r="D158" s="219" t="s">
        <v>220</v>
      </c>
      <c r="E158" s="219" t="s">
        <v>280</v>
      </c>
      <c r="F158" s="220" t="s">
        <v>218</v>
      </c>
      <c r="G158" s="219"/>
      <c r="H158" s="220">
        <v>14</v>
      </c>
      <c r="I158" s="220">
        <v>14</v>
      </c>
      <c r="J158" s="221">
        <v>115</v>
      </c>
      <c r="K158" s="219"/>
      <c r="L158" s="219"/>
      <c r="M158" s="219"/>
      <c r="N158" s="219"/>
      <c r="O158" s="219"/>
      <c r="P158" s="222"/>
    </row>
    <row r="159" spans="1:16" x14ac:dyDescent="0.25">
      <c r="A159" s="217">
        <v>5</v>
      </c>
      <c r="B159" s="218"/>
      <c r="C159" s="219">
        <v>5</v>
      </c>
      <c r="D159" s="219" t="s">
        <v>220</v>
      </c>
      <c r="E159" s="219" t="s">
        <v>294</v>
      </c>
      <c r="F159" s="220" t="s">
        <v>217</v>
      </c>
      <c r="G159" s="219"/>
      <c r="H159" s="220">
        <v>15</v>
      </c>
      <c r="I159" s="220">
        <v>15</v>
      </c>
      <c r="J159" s="221">
        <v>126</v>
      </c>
      <c r="K159" s="219"/>
      <c r="L159" s="219"/>
      <c r="M159" s="219"/>
      <c r="N159" s="219"/>
      <c r="O159" s="219"/>
      <c r="P159" s="222"/>
    </row>
    <row r="160" spans="1:16" x14ac:dyDescent="0.25">
      <c r="A160" s="217">
        <v>5</v>
      </c>
      <c r="B160" s="218"/>
      <c r="C160" s="219">
        <v>5</v>
      </c>
      <c r="D160" s="219" t="s">
        <v>220</v>
      </c>
      <c r="E160" s="219" t="s">
        <v>282</v>
      </c>
      <c r="F160" s="220" t="s">
        <v>214</v>
      </c>
      <c r="G160" s="219"/>
      <c r="H160" s="220">
        <v>16</v>
      </c>
      <c r="I160" s="220">
        <v>16</v>
      </c>
      <c r="J160" s="221">
        <v>108</v>
      </c>
      <c r="K160" s="219"/>
      <c r="L160" s="219"/>
      <c r="M160" s="219"/>
      <c r="N160" s="219"/>
      <c r="O160" s="219"/>
      <c r="P160" s="222"/>
    </row>
    <row r="161" spans="1:16" x14ac:dyDescent="0.25">
      <c r="A161" s="217">
        <v>5</v>
      </c>
      <c r="B161" s="218"/>
      <c r="C161" s="219">
        <v>5</v>
      </c>
      <c r="D161" s="219" t="s">
        <v>220</v>
      </c>
      <c r="E161" s="219" t="s">
        <v>299</v>
      </c>
      <c r="F161" s="220" t="s">
        <v>213</v>
      </c>
      <c r="G161" s="219"/>
      <c r="H161" s="220">
        <v>17</v>
      </c>
      <c r="I161" s="220">
        <v>17</v>
      </c>
      <c r="J161" s="221">
        <v>143</v>
      </c>
      <c r="K161" s="219"/>
      <c r="L161" s="219"/>
      <c r="M161" s="219"/>
      <c r="N161" s="219"/>
      <c r="O161" s="219"/>
      <c r="P161" s="222"/>
    </row>
    <row r="162" spans="1:16" x14ac:dyDescent="0.25">
      <c r="A162" s="217">
        <v>5</v>
      </c>
      <c r="B162" s="218"/>
      <c r="C162" s="219">
        <v>5</v>
      </c>
      <c r="D162" s="219" t="s">
        <v>220</v>
      </c>
      <c r="E162" s="219" t="s">
        <v>305</v>
      </c>
      <c r="F162" s="220" t="s">
        <v>215</v>
      </c>
      <c r="G162" s="219"/>
      <c r="H162" s="220">
        <v>18</v>
      </c>
      <c r="I162" s="220">
        <v>18</v>
      </c>
      <c r="J162" s="221">
        <v>140</v>
      </c>
      <c r="K162" s="219"/>
      <c r="L162" s="219"/>
      <c r="M162" s="219"/>
      <c r="N162" s="219"/>
      <c r="O162" s="219"/>
      <c r="P162" s="222"/>
    </row>
    <row r="163" spans="1:16" x14ac:dyDescent="0.25">
      <c r="A163" s="217">
        <v>5</v>
      </c>
      <c r="B163" s="218"/>
      <c r="C163" s="219">
        <v>5</v>
      </c>
      <c r="D163" s="219" t="s">
        <v>220</v>
      </c>
      <c r="E163" s="219" t="s">
        <v>302</v>
      </c>
      <c r="F163" s="220" t="s">
        <v>209</v>
      </c>
      <c r="G163" s="219"/>
      <c r="H163" s="220">
        <v>19</v>
      </c>
      <c r="I163" s="220">
        <v>19</v>
      </c>
      <c r="J163" s="221">
        <v>107</v>
      </c>
      <c r="K163" s="219"/>
      <c r="L163" s="219"/>
      <c r="M163" s="219"/>
      <c r="N163" s="219"/>
      <c r="O163" s="219"/>
      <c r="P163" s="222"/>
    </row>
    <row r="164" spans="1:16" x14ac:dyDescent="0.25">
      <c r="A164" s="217">
        <v>5</v>
      </c>
      <c r="B164" s="218"/>
      <c r="C164" s="219">
        <v>5</v>
      </c>
      <c r="D164" s="219" t="s">
        <v>220</v>
      </c>
      <c r="E164" s="219" t="s">
        <v>292</v>
      </c>
      <c r="F164" s="220" t="s">
        <v>215</v>
      </c>
      <c r="G164" s="219"/>
      <c r="H164" s="220">
        <v>20</v>
      </c>
      <c r="I164" s="220">
        <v>20</v>
      </c>
      <c r="J164" s="221">
        <v>116</v>
      </c>
      <c r="K164" s="219"/>
      <c r="L164" s="219"/>
      <c r="M164" s="219"/>
      <c r="N164" s="219"/>
      <c r="O164" s="219"/>
      <c r="P164" s="222"/>
    </row>
    <row r="165" spans="1:16" x14ac:dyDescent="0.25">
      <c r="A165" s="217">
        <v>5</v>
      </c>
      <c r="B165" s="218"/>
      <c r="C165" s="219">
        <v>5</v>
      </c>
      <c r="D165" s="219" t="s">
        <v>220</v>
      </c>
      <c r="E165" s="219" t="s">
        <v>285</v>
      </c>
      <c r="F165" s="220" t="s">
        <v>212</v>
      </c>
      <c r="G165" s="219"/>
      <c r="H165" s="220">
        <v>21</v>
      </c>
      <c r="I165" s="220">
        <v>21</v>
      </c>
      <c r="J165" s="221">
        <v>136</v>
      </c>
      <c r="K165" s="219"/>
      <c r="L165" s="219"/>
      <c r="M165" s="219"/>
      <c r="N165" s="219"/>
      <c r="O165" s="219"/>
      <c r="P165" s="222"/>
    </row>
    <row r="166" spans="1:16" x14ac:dyDescent="0.25">
      <c r="A166" s="217">
        <v>5</v>
      </c>
      <c r="B166" s="218"/>
      <c r="C166" s="219">
        <v>5</v>
      </c>
      <c r="D166" s="219" t="s">
        <v>220</v>
      </c>
      <c r="E166" s="219" t="s">
        <v>258</v>
      </c>
      <c r="F166" s="220" t="s">
        <v>217</v>
      </c>
      <c r="G166" s="219"/>
      <c r="H166" s="220">
        <v>22</v>
      </c>
      <c r="I166" s="220">
        <v>22</v>
      </c>
      <c r="J166" s="221">
        <v>103</v>
      </c>
      <c r="K166" s="219"/>
      <c r="L166" s="219"/>
      <c r="M166" s="219"/>
      <c r="N166" s="219"/>
      <c r="O166" s="219"/>
      <c r="P166" s="222"/>
    </row>
    <row r="167" spans="1:16" x14ac:dyDescent="0.25">
      <c r="A167" s="217">
        <v>5</v>
      </c>
      <c r="B167" s="218"/>
      <c r="C167" s="219">
        <v>5</v>
      </c>
      <c r="D167" s="219" t="s">
        <v>220</v>
      </c>
      <c r="E167" s="219" t="s">
        <v>301</v>
      </c>
      <c r="F167" s="220" t="s">
        <v>218</v>
      </c>
      <c r="G167" s="219"/>
      <c r="H167" s="220">
        <v>23</v>
      </c>
      <c r="I167" s="220">
        <v>23</v>
      </c>
      <c r="J167" s="221">
        <v>135</v>
      </c>
      <c r="K167" s="219"/>
      <c r="L167" s="219"/>
      <c r="M167" s="219"/>
      <c r="N167" s="219"/>
      <c r="O167" s="219"/>
      <c r="P167" s="222"/>
    </row>
    <row r="168" spans="1:16" ht="15.75" thickBot="1" x14ac:dyDescent="0.3">
      <c r="A168" s="223">
        <v>5</v>
      </c>
      <c r="B168" s="224"/>
      <c r="C168" s="225">
        <v>5</v>
      </c>
      <c r="D168" s="225" t="s">
        <v>220</v>
      </c>
      <c r="E168" s="225" t="s">
        <v>277</v>
      </c>
      <c r="F168" s="226" t="s">
        <v>218</v>
      </c>
      <c r="G168" s="225"/>
      <c r="H168" s="226">
        <v>24</v>
      </c>
      <c r="I168" s="226">
        <v>24</v>
      </c>
      <c r="J168" s="227">
        <v>104</v>
      </c>
      <c r="K168" s="225"/>
      <c r="L168" s="225"/>
      <c r="M168" s="225"/>
      <c r="N168" s="225"/>
      <c r="O168" s="225"/>
      <c r="P168" s="228"/>
    </row>
    <row r="169" spans="1:16" x14ac:dyDescent="0.25">
      <c r="A169" s="229">
        <v>6</v>
      </c>
      <c r="B169" s="230">
        <v>44399</v>
      </c>
      <c r="C169" s="231">
        <v>6</v>
      </c>
      <c r="D169" s="231" t="s">
        <v>220</v>
      </c>
      <c r="E169" s="231" t="s">
        <v>6</v>
      </c>
      <c r="F169" s="232" t="s">
        <v>215</v>
      </c>
      <c r="G169" s="231"/>
      <c r="H169" s="232">
        <v>1</v>
      </c>
      <c r="I169" s="232">
        <v>1</v>
      </c>
      <c r="J169" s="233">
        <v>126</v>
      </c>
      <c r="K169" s="231">
        <v>36</v>
      </c>
      <c r="L169" s="231" t="s">
        <v>221</v>
      </c>
      <c r="M169" s="231" t="s">
        <v>613</v>
      </c>
      <c r="N169" s="231" t="s">
        <v>614</v>
      </c>
      <c r="O169" s="231">
        <v>23</v>
      </c>
      <c r="P169" s="234"/>
    </row>
    <row r="170" spans="1:16" x14ac:dyDescent="0.25">
      <c r="A170" s="235">
        <v>6</v>
      </c>
      <c r="B170" s="236">
        <v>44399</v>
      </c>
      <c r="C170" s="237">
        <v>6</v>
      </c>
      <c r="D170" s="237" t="s">
        <v>220</v>
      </c>
      <c r="E170" s="237" t="s">
        <v>7</v>
      </c>
      <c r="F170" s="238" t="s">
        <v>209</v>
      </c>
      <c r="G170" s="237"/>
      <c r="H170" s="238">
        <v>2</v>
      </c>
      <c r="I170" s="238">
        <v>2</v>
      </c>
      <c r="J170" s="239">
        <v>113</v>
      </c>
      <c r="K170" s="237">
        <v>36</v>
      </c>
      <c r="L170" s="237" t="s">
        <v>615</v>
      </c>
      <c r="M170" s="237" t="s">
        <v>616</v>
      </c>
      <c r="N170" s="237" t="s">
        <v>617</v>
      </c>
      <c r="O170" s="237">
        <v>24</v>
      </c>
      <c r="P170" s="240"/>
    </row>
    <row r="171" spans="1:16" x14ac:dyDescent="0.25">
      <c r="A171" s="235">
        <v>6</v>
      </c>
      <c r="B171" s="236">
        <v>44399</v>
      </c>
      <c r="C171" s="237">
        <v>6</v>
      </c>
      <c r="D171" s="237" t="s">
        <v>220</v>
      </c>
      <c r="E171" s="237" t="s">
        <v>313</v>
      </c>
      <c r="F171" s="238" t="s">
        <v>207</v>
      </c>
      <c r="G171" s="237"/>
      <c r="H171" s="238">
        <v>3</v>
      </c>
      <c r="I171" s="238">
        <v>3</v>
      </c>
      <c r="J171" s="239">
        <v>109</v>
      </c>
      <c r="K171" s="237">
        <v>36</v>
      </c>
      <c r="L171" s="237" t="s">
        <v>618</v>
      </c>
      <c r="M171" s="237" t="s">
        <v>619</v>
      </c>
      <c r="N171" s="237" t="s">
        <v>620</v>
      </c>
      <c r="O171" s="237">
        <v>22</v>
      </c>
      <c r="P171" s="240"/>
    </row>
    <row r="172" spans="1:16" x14ac:dyDescent="0.25">
      <c r="A172" s="235">
        <v>6</v>
      </c>
      <c r="B172" s="236">
        <v>44399</v>
      </c>
      <c r="C172" s="237">
        <v>6</v>
      </c>
      <c r="D172" s="237" t="s">
        <v>220</v>
      </c>
      <c r="E172" s="237" t="s">
        <v>292</v>
      </c>
      <c r="F172" s="238" t="s">
        <v>215</v>
      </c>
      <c r="G172" s="237"/>
      <c r="H172" s="238">
        <v>4</v>
      </c>
      <c r="I172" s="238">
        <v>4</v>
      </c>
      <c r="J172" s="239">
        <v>131</v>
      </c>
      <c r="K172" s="237">
        <v>36</v>
      </c>
      <c r="L172" s="237" t="s">
        <v>621</v>
      </c>
      <c r="M172" s="237" t="s">
        <v>622</v>
      </c>
      <c r="N172" s="237" t="s">
        <v>623</v>
      </c>
      <c r="O172" s="237">
        <v>12</v>
      </c>
      <c r="P172" s="240"/>
    </row>
    <row r="173" spans="1:16" x14ac:dyDescent="0.25">
      <c r="A173" s="235">
        <v>6</v>
      </c>
      <c r="B173" s="236">
        <v>44399</v>
      </c>
      <c r="C173" s="237">
        <v>6</v>
      </c>
      <c r="D173" s="237" t="s">
        <v>220</v>
      </c>
      <c r="E173" s="237" t="s">
        <v>262</v>
      </c>
      <c r="F173" s="238" t="s">
        <v>210</v>
      </c>
      <c r="G173" s="237"/>
      <c r="H173" s="238">
        <v>5</v>
      </c>
      <c r="I173" s="238">
        <v>5</v>
      </c>
      <c r="J173" s="239">
        <v>127</v>
      </c>
      <c r="K173" s="237">
        <v>36</v>
      </c>
      <c r="L173" s="237" t="s">
        <v>624</v>
      </c>
      <c r="M173" s="237" t="s">
        <v>625</v>
      </c>
      <c r="N173" s="237" t="s">
        <v>626</v>
      </c>
      <c r="O173" s="237">
        <v>14</v>
      </c>
      <c r="P173" s="240"/>
    </row>
    <row r="174" spans="1:16" x14ac:dyDescent="0.25">
      <c r="A174" s="184">
        <v>6</v>
      </c>
      <c r="B174" s="185">
        <v>44399</v>
      </c>
      <c r="C174" s="186">
        <v>6</v>
      </c>
      <c r="D174" s="186" t="s">
        <v>220</v>
      </c>
      <c r="E174" s="186" t="s">
        <v>300</v>
      </c>
      <c r="F174" s="186" t="s">
        <v>217</v>
      </c>
      <c r="G174" s="186"/>
      <c r="H174" s="186">
        <v>6</v>
      </c>
      <c r="I174" s="186">
        <v>16</v>
      </c>
      <c r="J174" s="188">
        <v>145</v>
      </c>
      <c r="K174" s="186">
        <v>36</v>
      </c>
      <c r="L174" s="186" t="s">
        <v>627</v>
      </c>
      <c r="M174" s="186" t="s">
        <v>628</v>
      </c>
      <c r="N174" s="186" t="s">
        <v>629</v>
      </c>
      <c r="O174" s="186">
        <v>14</v>
      </c>
      <c r="P174" s="189"/>
    </row>
    <row r="175" spans="1:16" x14ac:dyDescent="0.25">
      <c r="A175" s="235">
        <v>6</v>
      </c>
      <c r="B175" s="236">
        <v>44399</v>
      </c>
      <c r="C175" s="237">
        <v>6</v>
      </c>
      <c r="D175" s="237" t="s">
        <v>220</v>
      </c>
      <c r="E175" s="237" t="s">
        <v>312</v>
      </c>
      <c r="F175" s="238" t="s">
        <v>207</v>
      </c>
      <c r="G175" s="237"/>
      <c r="H175" s="238">
        <v>7</v>
      </c>
      <c r="I175" s="238">
        <v>6</v>
      </c>
      <c r="J175" s="239">
        <v>146</v>
      </c>
      <c r="K175" s="237">
        <v>36</v>
      </c>
      <c r="L175" s="237" t="s">
        <v>630</v>
      </c>
      <c r="M175" s="237" t="s">
        <v>631</v>
      </c>
      <c r="N175" s="237" t="s">
        <v>632</v>
      </c>
      <c r="O175" s="237">
        <v>30</v>
      </c>
      <c r="P175" s="240"/>
    </row>
    <row r="176" spans="1:16" x14ac:dyDescent="0.25">
      <c r="A176" s="235">
        <v>6</v>
      </c>
      <c r="B176" s="236">
        <v>44399</v>
      </c>
      <c r="C176" s="237">
        <v>6</v>
      </c>
      <c r="D176" s="237" t="s">
        <v>220</v>
      </c>
      <c r="E176" s="237" t="s">
        <v>261</v>
      </c>
      <c r="F176" s="238" t="s">
        <v>211</v>
      </c>
      <c r="G176" s="237"/>
      <c r="H176" s="238">
        <v>8</v>
      </c>
      <c r="I176" s="238">
        <v>7</v>
      </c>
      <c r="J176" s="239">
        <v>102</v>
      </c>
      <c r="K176" s="237">
        <v>36</v>
      </c>
      <c r="L176" s="237" t="s">
        <v>633</v>
      </c>
      <c r="M176" s="237" t="s">
        <v>634</v>
      </c>
      <c r="N176" s="237" t="s">
        <v>635</v>
      </c>
      <c r="O176" s="237">
        <v>20</v>
      </c>
      <c r="P176" s="240"/>
    </row>
    <row r="177" spans="1:16" x14ac:dyDescent="0.25">
      <c r="A177" s="235">
        <v>6</v>
      </c>
      <c r="B177" s="236">
        <v>44399</v>
      </c>
      <c r="C177" s="237">
        <v>6</v>
      </c>
      <c r="D177" s="237" t="s">
        <v>220</v>
      </c>
      <c r="E177" s="237" t="s">
        <v>282</v>
      </c>
      <c r="F177" s="238" t="s">
        <v>214</v>
      </c>
      <c r="G177" s="237"/>
      <c r="H177" s="238">
        <v>9</v>
      </c>
      <c r="I177" s="238">
        <v>8</v>
      </c>
      <c r="J177" s="239">
        <v>101</v>
      </c>
      <c r="K177" s="237">
        <v>36</v>
      </c>
      <c r="L177" s="237" t="s">
        <v>636</v>
      </c>
      <c r="M177" s="237" t="s">
        <v>637</v>
      </c>
      <c r="N177" s="237" t="s">
        <v>638</v>
      </c>
      <c r="O177" s="237">
        <v>29</v>
      </c>
      <c r="P177" s="240"/>
    </row>
    <row r="178" spans="1:16" x14ac:dyDescent="0.25">
      <c r="A178" s="235">
        <v>6</v>
      </c>
      <c r="B178" s="236">
        <v>44399</v>
      </c>
      <c r="C178" s="237">
        <v>6</v>
      </c>
      <c r="D178" s="237" t="s">
        <v>220</v>
      </c>
      <c r="E178" s="237" t="s">
        <v>280</v>
      </c>
      <c r="F178" s="238" t="s">
        <v>218</v>
      </c>
      <c r="G178" s="237"/>
      <c r="H178" s="238">
        <v>10</v>
      </c>
      <c r="I178" s="238">
        <v>9</v>
      </c>
      <c r="J178" s="239">
        <v>116</v>
      </c>
      <c r="K178" s="237">
        <v>36</v>
      </c>
      <c r="L178" s="237" t="s">
        <v>639</v>
      </c>
      <c r="M178" s="237" t="s">
        <v>640</v>
      </c>
      <c r="N178" s="237" t="s">
        <v>641</v>
      </c>
      <c r="O178" s="237">
        <v>30</v>
      </c>
      <c r="P178" s="240"/>
    </row>
    <row r="179" spans="1:16" x14ac:dyDescent="0.25">
      <c r="A179" s="235">
        <v>6</v>
      </c>
      <c r="B179" s="236">
        <v>44399</v>
      </c>
      <c r="C179" s="237">
        <v>6</v>
      </c>
      <c r="D179" s="237" t="s">
        <v>220</v>
      </c>
      <c r="E179" s="237" t="s">
        <v>305</v>
      </c>
      <c r="F179" s="238" t="s">
        <v>215</v>
      </c>
      <c r="G179" s="237"/>
      <c r="H179" s="238">
        <v>11</v>
      </c>
      <c r="I179" s="238">
        <v>10</v>
      </c>
      <c r="J179" s="239">
        <v>118</v>
      </c>
      <c r="K179" s="237">
        <v>36</v>
      </c>
      <c r="L179" s="237" t="s">
        <v>642</v>
      </c>
      <c r="M179" s="237" t="s">
        <v>643</v>
      </c>
      <c r="N179" s="237" t="s">
        <v>644</v>
      </c>
      <c r="O179" s="237">
        <v>31</v>
      </c>
      <c r="P179" s="240"/>
    </row>
    <row r="180" spans="1:16" x14ac:dyDescent="0.25">
      <c r="A180" s="235">
        <v>6</v>
      </c>
      <c r="B180" s="236">
        <v>44399</v>
      </c>
      <c r="C180" s="237">
        <v>6</v>
      </c>
      <c r="D180" s="237" t="s">
        <v>220</v>
      </c>
      <c r="E180" s="237" t="s">
        <v>289</v>
      </c>
      <c r="F180" s="238" t="s">
        <v>212</v>
      </c>
      <c r="G180" s="237"/>
      <c r="H180" s="238">
        <v>12</v>
      </c>
      <c r="I180" s="238">
        <v>11</v>
      </c>
      <c r="J180" s="239">
        <v>137</v>
      </c>
      <c r="K180" s="237">
        <v>36</v>
      </c>
      <c r="L180" s="237" t="s">
        <v>645</v>
      </c>
      <c r="M180" s="237" t="s">
        <v>646</v>
      </c>
      <c r="N180" s="237" t="s">
        <v>647</v>
      </c>
      <c r="O180" s="237">
        <v>21</v>
      </c>
      <c r="P180" s="240"/>
    </row>
    <row r="181" spans="1:16" x14ac:dyDescent="0.25">
      <c r="A181" s="235">
        <v>6</v>
      </c>
      <c r="B181" s="236">
        <v>44399</v>
      </c>
      <c r="C181" s="237">
        <v>6</v>
      </c>
      <c r="D181" s="237" t="s">
        <v>220</v>
      </c>
      <c r="E181" s="237" t="s">
        <v>288</v>
      </c>
      <c r="F181" s="238" t="s">
        <v>214</v>
      </c>
      <c r="G181" s="237"/>
      <c r="H181" s="238">
        <v>13</v>
      </c>
      <c r="I181" s="238">
        <v>12</v>
      </c>
      <c r="J181" s="239">
        <v>121</v>
      </c>
      <c r="K181" s="237">
        <v>36</v>
      </c>
      <c r="L181" s="237" t="s">
        <v>648</v>
      </c>
      <c r="M181" s="237" t="s">
        <v>649</v>
      </c>
      <c r="N181" s="237" t="s">
        <v>650</v>
      </c>
      <c r="O181" s="237">
        <v>33</v>
      </c>
      <c r="P181" s="240"/>
    </row>
    <row r="182" spans="1:16" x14ac:dyDescent="0.25">
      <c r="A182" s="184">
        <v>6</v>
      </c>
      <c r="B182" s="185">
        <v>44399</v>
      </c>
      <c r="C182" s="186">
        <v>6</v>
      </c>
      <c r="D182" s="186" t="s">
        <v>220</v>
      </c>
      <c r="E182" s="186" t="s">
        <v>259</v>
      </c>
      <c r="F182" s="186" t="s">
        <v>212</v>
      </c>
      <c r="G182" s="186"/>
      <c r="H182" s="186">
        <v>14</v>
      </c>
      <c r="I182" s="238">
        <v>13</v>
      </c>
      <c r="J182" s="188">
        <v>135</v>
      </c>
      <c r="K182" s="186">
        <v>36</v>
      </c>
      <c r="L182" s="186" t="s">
        <v>651</v>
      </c>
      <c r="M182" s="186" t="s">
        <v>652</v>
      </c>
      <c r="N182" s="186" t="s">
        <v>653</v>
      </c>
      <c r="O182" s="186">
        <v>18</v>
      </c>
      <c r="P182" s="189"/>
    </row>
    <row r="183" spans="1:16" x14ac:dyDescent="0.25">
      <c r="A183" s="235">
        <v>6</v>
      </c>
      <c r="B183" s="236">
        <v>44399</v>
      </c>
      <c r="C183" s="237">
        <v>6</v>
      </c>
      <c r="D183" s="237" t="s">
        <v>220</v>
      </c>
      <c r="E183" s="237" t="s">
        <v>311</v>
      </c>
      <c r="F183" s="238" t="s">
        <v>207</v>
      </c>
      <c r="G183" s="237"/>
      <c r="H183" s="238">
        <v>15</v>
      </c>
      <c r="I183" s="238">
        <v>14</v>
      </c>
      <c r="J183" s="239">
        <v>111</v>
      </c>
      <c r="K183" s="237">
        <v>36</v>
      </c>
      <c r="L183" s="237" t="s">
        <v>654</v>
      </c>
      <c r="M183" s="237" t="s">
        <v>655</v>
      </c>
      <c r="N183" s="237" t="s">
        <v>656</v>
      </c>
      <c r="O183" s="237">
        <v>29</v>
      </c>
      <c r="P183" s="240"/>
    </row>
    <row r="184" spans="1:16" x14ac:dyDescent="0.25">
      <c r="A184" s="235">
        <v>6</v>
      </c>
      <c r="B184" s="236">
        <v>44399</v>
      </c>
      <c r="C184" s="237">
        <v>6</v>
      </c>
      <c r="D184" s="237" t="s">
        <v>220</v>
      </c>
      <c r="E184" s="237" t="s">
        <v>302</v>
      </c>
      <c r="F184" s="238" t="s">
        <v>209</v>
      </c>
      <c r="G184" s="237"/>
      <c r="H184" s="238">
        <v>16</v>
      </c>
      <c r="I184" s="238">
        <v>15</v>
      </c>
      <c r="J184" s="239">
        <v>134</v>
      </c>
      <c r="K184" s="237">
        <v>36</v>
      </c>
      <c r="L184" s="237" t="s">
        <v>657</v>
      </c>
      <c r="M184" s="237" t="s">
        <v>658</v>
      </c>
      <c r="N184" s="237" t="s">
        <v>659</v>
      </c>
      <c r="O184" s="237">
        <v>27</v>
      </c>
      <c r="P184" s="240"/>
    </row>
    <row r="185" spans="1:16" x14ac:dyDescent="0.25">
      <c r="A185" s="184">
        <v>6</v>
      </c>
      <c r="B185" s="185">
        <v>44399</v>
      </c>
      <c r="C185" s="186">
        <v>6</v>
      </c>
      <c r="D185" s="186" t="s">
        <v>220</v>
      </c>
      <c r="E185" s="186" t="s">
        <v>286</v>
      </c>
      <c r="F185" s="186" t="s">
        <v>210</v>
      </c>
      <c r="G185" s="186"/>
      <c r="H185" s="186">
        <v>17</v>
      </c>
      <c r="I185" s="186">
        <v>27</v>
      </c>
      <c r="J185" s="188">
        <v>128</v>
      </c>
      <c r="K185" s="186">
        <v>35</v>
      </c>
      <c r="L185" s="186" t="s">
        <v>219</v>
      </c>
      <c r="M185" s="186" t="s">
        <v>660</v>
      </c>
      <c r="N185" s="186" t="s">
        <v>661</v>
      </c>
      <c r="O185" s="186">
        <v>18</v>
      </c>
      <c r="P185" s="189"/>
    </row>
    <row r="186" spans="1:16" x14ac:dyDescent="0.25">
      <c r="A186" s="235">
        <v>6</v>
      </c>
      <c r="B186" s="236">
        <v>44399</v>
      </c>
      <c r="C186" s="237">
        <v>6</v>
      </c>
      <c r="D186" s="237" t="s">
        <v>220</v>
      </c>
      <c r="E186" s="237" t="s">
        <v>304</v>
      </c>
      <c r="F186" s="238" t="s">
        <v>216</v>
      </c>
      <c r="G186" s="237"/>
      <c r="H186" s="238">
        <v>18</v>
      </c>
      <c r="I186" s="319">
        <v>17</v>
      </c>
      <c r="J186" s="239">
        <v>106</v>
      </c>
      <c r="K186" s="237">
        <v>35</v>
      </c>
      <c r="L186" s="237" t="s">
        <v>219</v>
      </c>
      <c r="M186" s="237" t="s">
        <v>662</v>
      </c>
      <c r="N186" s="237" t="s">
        <v>663</v>
      </c>
      <c r="O186" s="237">
        <v>20</v>
      </c>
      <c r="P186" s="240"/>
    </row>
    <row r="187" spans="1:16" x14ac:dyDescent="0.25">
      <c r="A187" s="235">
        <v>6</v>
      </c>
      <c r="B187" s="236">
        <v>44399</v>
      </c>
      <c r="C187" s="237">
        <v>6</v>
      </c>
      <c r="D187" s="237" t="s">
        <v>220</v>
      </c>
      <c r="E187" s="237" t="s">
        <v>303</v>
      </c>
      <c r="F187" s="238" t="s">
        <v>210</v>
      </c>
      <c r="G187" s="237"/>
      <c r="H187" s="238">
        <v>19</v>
      </c>
      <c r="I187" s="238">
        <v>18</v>
      </c>
      <c r="J187" s="239">
        <v>114</v>
      </c>
      <c r="K187" s="237">
        <v>34</v>
      </c>
      <c r="L187" s="237" t="s">
        <v>225</v>
      </c>
      <c r="M187" s="237" t="s">
        <v>664</v>
      </c>
      <c r="N187" s="237" t="s">
        <v>665</v>
      </c>
      <c r="O187" s="237">
        <v>9</v>
      </c>
      <c r="P187" s="240"/>
    </row>
    <row r="188" spans="1:16" x14ac:dyDescent="0.25">
      <c r="A188" s="235">
        <v>6</v>
      </c>
      <c r="B188" s="236">
        <v>44399</v>
      </c>
      <c r="C188" s="237">
        <v>6</v>
      </c>
      <c r="D188" s="237" t="s">
        <v>220</v>
      </c>
      <c r="E188" s="237" t="s">
        <v>260</v>
      </c>
      <c r="F188" s="238" t="s">
        <v>216</v>
      </c>
      <c r="G188" s="237"/>
      <c r="H188" s="238">
        <v>20</v>
      </c>
      <c r="I188" s="238">
        <v>19</v>
      </c>
      <c r="J188" s="239">
        <v>142</v>
      </c>
      <c r="K188" s="237">
        <v>30</v>
      </c>
      <c r="L188" s="237" t="s">
        <v>666</v>
      </c>
      <c r="M188" s="237" t="s">
        <v>667</v>
      </c>
      <c r="N188" s="237" t="s">
        <v>668</v>
      </c>
      <c r="O188" s="237">
        <v>20</v>
      </c>
      <c r="P188" s="240"/>
    </row>
    <row r="189" spans="1:16" ht="15.75" thickBot="1" x14ac:dyDescent="0.3">
      <c r="A189" s="241">
        <v>6</v>
      </c>
      <c r="B189" s="242">
        <v>44399</v>
      </c>
      <c r="C189" s="243">
        <v>6</v>
      </c>
      <c r="D189" s="243" t="s">
        <v>220</v>
      </c>
      <c r="E189" s="243" t="s">
        <v>291</v>
      </c>
      <c r="F189" s="244" t="s">
        <v>215</v>
      </c>
      <c r="G189" s="243"/>
      <c r="H189" s="244">
        <v>21</v>
      </c>
      <c r="I189" s="244">
        <v>20</v>
      </c>
      <c r="J189" s="245">
        <v>104</v>
      </c>
      <c r="K189" s="243">
        <v>23</v>
      </c>
      <c r="L189" s="243" t="s">
        <v>248</v>
      </c>
      <c r="M189" s="243" t="s">
        <v>669</v>
      </c>
      <c r="N189" s="243" t="s">
        <v>670</v>
      </c>
      <c r="O189" s="243">
        <v>13</v>
      </c>
      <c r="P189" s="246"/>
    </row>
    <row r="190" spans="1:16" x14ac:dyDescent="0.25">
      <c r="A190" s="247">
        <v>7</v>
      </c>
      <c r="B190" s="248">
        <v>44420</v>
      </c>
      <c r="C190" s="249">
        <v>7</v>
      </c>
      <c r="D190" s="249" t="s">
        <v>220</v>
      </c>
      <c r="E190" s="249" t="s">
        <v>259</v>
      </c>
      <c r="F190" s="250" t="s">
        <v>212</v>
      </c>
      <c r="G190" s="249"/>
      <c r="H190" s="250">
        <v>1</v>
      </c>
      <c r="I190" s="250">
        <v>1</v>
      </c>
      <c r="J190" s="251">
        <v>125</v>
      </c>
      <c r="K190" s="249">
        <v>26</v>
      </c>
      <c r="L190" s="249" t="s">
        <v>221</v>
      </c>
      <c r="M190" s="249" t="s">
        <v>671</v>
      </c>
      <c r="N190" s="249" t="s">
        <v>672</v>
      </c>
      <c r="O190" s="249">
        <v>12</v>
      </c>
      <c r="P190" s="252"/>
    </row>
    <row r="191" spans="1:16" x14ac:dyDescent="0.25">
      <c r="A191" s="253">
        <v>7</v>
      </c>
      <c r="B191" s="254">
        <v>44420</v>
      </c>
      <c r="C191" s="255">
        <v>7</v>
      </c>
      <c r="D191" s="255" t="s">
        <v>220</v>
      </c>
      <c r="E191" s="255" t="s">
        <v>300</v>
      </c>
      <c r="F191" s="256" t="s">
        <v>217</v>
      </c>
      <c r="G191" s="255"/>
      <c r="H191" s="256">
        <v>2</v>
      </c>
      <c r="I191" s="256">
        <v>2</v>
      </c>
      <c r="J191" s="257">
        <v>134</v>
      </c>
      <c r="K191" s="255">
        <v>26</v>
      </c>
      <c r="L191" s="255" t="s">
        <v>673</v>
      </c>
      <c r="M191" s="255" t="s">
        <v>674</v>
      </c>
      <c r="N191" s="255" t="s">
        <v>675</v>
      </c>
      <c r="O191" s="255">
        <v>23</v>
      </c>
      <c r="P191" s="258"/>
    </row>
    <row r="192" spans="1:16" x14ac:dyDescent="0.25">
      <c r="A192" s="253">
        <v>7</v>
      </c>
      <c r="B192" s="254">
        <v>44420</v>
      </c>
      <c r="C192" s="255">
        <v>7</v>
      </c>
      <c r="D192" s="255" t="s">
        <v>220</v>
      </c>
      <c r="E192" s="255" t="s">
        <v>292</v>
      </c>
      <c r="F192" s="256" t="s">
        <v>215</v>
      </c>
      <c r="G192" s="255"/>
      <c r="H192" s="256">
        <v>3</v>
      </c>
      <c r="I192" s="256">
        <v>3</v>
      </c>
      <c r="J192" s="257">
        <v>146</v>
      </c>
      <c r="K192" s="255">
        <v>26</v>
      </c>
      <c r="L192" s="255" t="s">
        <v>676</v>
      </c>
      <c r="M192" s="255" t="s">
        <v>677</v>
      </c>
      <c r="N192" s="255" t="s">
        <v>678</v>
      </c>
      <c r="O192" s="255">
        <v>14</v>
      </c>
      <c r="P192" s="258"/>
    </row>
    <row r="193" spans="1:16" x14ac:dyDescent="0.25">
      <c r="A193" s="184">
        <v>7</v>
      </c>
      <c r="B193" s="185">
        <v>44420</v>
      </c>
      <c r="C193" s="186">
        <v>7</v>
      </c>
      <c r="D193" s="186" t="s">
        <v>220</v>
      </c>
      <c r="E193" s="186" t="s">
        <v>7</v>
      </c>
      <c r="F193" s="186" t="s">
        <v>209</v>
      </c>
      <c r="G193" s="186"/>
      <c r="H193" s="186">
        <v>4</v>
      </c>
      <c r="I193" s="186">
        <v>14</v>
      </c>
      <c r="J193" s="188">
        <v>113</v>
      </c>
      <c r="K193" s="186">
        <v>26</v>
      </c>
      <c r="L193" s="186" t="s">
        <v>679</v>
      </c>
      <c r="M193" s="186" t="s">
        <v>680</v>
      </c>
      <c r="N193" s="186" t="s">
        <v>681</v>
      </c>
      <c r="O193" s="186">
        <v>19</v>
      </c>
      <c r="P193" s="189"/>
    </row>
    <row r="194" spans="1:16" x14ac:dyDescent="0.25">
      <c r="A194" s="253">
        <v>7</v>
      </c>
      <c r="B194" s="254">
        <v>44420</v>
      </c>
      <c r="C194" s="255">
        <v>7</v>
      </c>
      <c r="D194" s="255" t="s">
        <v>220</v>
      </c>
      <c r="E194" s="255" t="s">
        <v>302</v>
      </c>
      <c r="F194" s="256" t="s">
        <v>209</v>
      </c>
      <c r="G194" s="255"/>
      <c r="H194" s="256">
        <v>5</v>
      </c>
      <c r="I194" s="256">
        <v>4</v>
      </c>
      <c r="J194" s="257">
        <v>121</v>
      </c>
      <c r="K194" s="255">
        <v>26</v>
      </c>
      <c r="L194" s="255" t="s">
        <v>682</v>
      </c>
      <c r="M194" s="255" t="s">
        <v>683</v>
      </c>
      <c r="N194" s="255" t="s">
        <v>684</v>
      </c>
      <c r="O194" s="255">
        <v>22</v>
      </c>
      <c r="P194" s="258"/>
    </row>
    <row r="195" spans="1:16" x14ac:dyDescent="0.25">
      <c r="A195" s="253">
        <v>7</v>
      </c>
      <c r="B195" s="254">
        <v>44420</v>
      </c>
      <c r="C195" s="255">
        <v>7</v>
      </c>
      <c r="D195" s="255" t="s">
        <v>220</v>
      </c>
      <c r="E195" s="255" t="s">
        <v>291</v>
      </c>
      <c r="F195" s="256" t="s">
        <v>215</v>
      </c>
      <c r="G195" s="255"/>
      <c r="H195" s="256">
        <v>6</v>
      </c>
      <c r="I195" s="256">
        <v>5</v>
      </c>
      <c r="J195" s="257">
        <v>118</v>
      </c>
      <c r="K195" s="255">
        <v>26</v>
      </c>
      <c r="L195" s="255" t="s">
        <v>685</v>
      </c>
      <c r="M195" s="255" t="s">
        <v>686</v>
      </c>
      <c r="N195" s="255" t="s">
        <v>687</v>
      </c>
      <c r="O195" s="255">
        <v>19</v>
      </c>
      <c r="P195" s="258"/>
    </row>
    <row r="196" spans="1:16" x14ac:dyDescent="0.25">
      <c r="A196" s="253">
        <v>7</v>
      </c>
      <c r="B196" s="254">
        <v>44420</v>
      </c>
      <c r="C196" s="255">
        <v>7</v>
      </c>
      <c r="D196" s="255" t="s">
        <v>220</v>
      </c>
      <c r="E196" s="255" t="s">
        <v>282</v>
      </c>
      <c r="F196" s="256" t="s">
        <v>214</v>
      </c>
      <c r="G196" s="255"/>
      <c r="H196" s="256">
        <v>7</v>
      </c>
      <c r="I196" s="256">
        <v>6</v>
      </c>
      <c r="J196" s="257">
        <v>110</v>
      </c>
      <c r="K196" s="255">
        <v>26</v>
      </c>
      <c r="L196" s="255" t="s">
        <v>688</v>
      </c>
      <c r="M196" s="255" t="s">
        <v>689</v>
      </c>
      <c r="N196" s="255" t="s">
        <v>690</v>
      </c>
      <c r="O196" s="255">
        <v>10</v>
      </c>
      <c r="P196" s="258"/>
    </row>
    <row r="197" spans="1:16" x14ac:dyDescent="0.25">
      <c r="A197" s="253">
        <v>7</v>
      </c>
      <c r="B197" s="254">
        <v>44420</v>
      </c>
      <c r="C197" s="255">
        <v>7</v>
      </c>
      <c r="D197" s="255" t="s">
        <v>220</v>
      </c>
      <c r="E197" s="255" t="s">
        <v>280</v>
      </c>
      <c r="F197" s="256" t="s">
        <v>218</v>
      </c>
      <c r="G197" s="255"/>
      <c r="H197" s="256">
        <v>8</v>
      </c>
      <c r="I197" s="256">
        <v>7</v>
      </c>
      <c r="J197" s="257">
        <v>127</v>
      </c>
      <c r="K197" s="255">
        <v>26</v>
      </c>
      <c r="L197" s="255" t="s">
        <v>691</v>
      </c>
      <c r="M197" s="255" t="s">
        <v>692</v>
      </c>
      <c r="N197" s="255" t="s">
        <v>693</v>
      </c>
      <c r="O197" s="255">
        <v>12</v>
      </c>
      <c r="P197" s="258"/>
    </row>
    <row r="198" spans="1:16" x14ac:dyDescent="0.25">
      <c r="A198" s="253">
        <v>7</v>
      </c>
      <c r="B198" s="254">
        <v>44420</v>
      </c>
      <c r="C198" s="255">
        <v>7</v>
      </c>
      <c r="D198" s="255" t="s">
        <v>220</v>
      </c>
      <c r="E198" s="255" t="s">
        <v>260</v>
      </c>
      <c r="F198" s="256" t="s">
        <v>216</v>
      </c>
      <c r="G198" s="255"/>
      <c r="H198" s="256">
        <v>9</v>
      </c>
      <c r="I198" s="256">
        <v>8</v>
      </c>
      <c r="J198" s="257">
        <v>130</v>
      </c>
      <c r="K198" s="255">
        <v>26</v>
      </c>
      <c r="L198" s="255" t="s">
        <v>694</v>
      </c>
      <c r="M198" s="255" t="s">
        <v>695</v>
      </c>
      <c r="N198" s="255" t="s">
        <v>696</v>
      </c>
      <c r="O198" s="255">
        <v>11</v>
      </c>
      <c r="P198" s="258"/>
    </row>
    <row r="199" spans="1:16" x14ac:dyDescent="0.25">
      <c r="A199" s="253">
        <v>7</v>
      </c>
      <c r="B199" s="254">
        <v>44420</v>
      </c>
      <c r="C199" s="255">
        <v>7</v>
      </c>
      <c r="D199" s="255" t="s">
        <v>220</v>
      </c>
      <c r="E199" s="255" t="s">
        <v>6</v>
      </c>
      <c r="F199" s="256" t="s">
        <v>215</v>
      </c>
      <c r="G199" s="255"/>
      <c r="H199" s="256">
        <v>10</v>
      </c>
      <c r="I199" s="256">
        <v>9</v>
      </c>
      <c r="J199" s="257">
        <v>102</v>
      </c>
      <c r="K199" s="255">
        <v>26</v>
      </c>
      <c r="L199" s="255" t="s">
        <v>697</v>
      </c>
      <c r="M199" s="255" t="s">
        <v>698</v>
      </c>
      <c r="N199" s="255" t="s">
        <v>699</v>
      </c>
      <c r="O199" s="255">
        <v>13</v>
      </c>
      <c r="P199" s="258"/>
    </row>
    <row r="200" spans="1:16" x14ac:dyDescent="0.25">
      <c r="A200" s="184">
        <v>7</v>
      </c>
      <c r="B200" s="185">
        <v>44420</v>
      </c>
      <c r="C200" s="186">
        <v>7</v>
      </c>
      <c r="D200" s="186" t="s">
        <v>220</v>
      </c>
      <c r="E200" s="186" t="s">
        <v>313</v>
      </c>
      <c r="F200" s="186" t="s">
        <v>207</v>
      </c>
      <c r="G200" s="186"/>
      <c r="H200" s="186">
        <v>11</v>
      </c>
      <c r="I200" s="186">
        <v>38</v>
      </c>
      <c r="J200" s="188">
        <v>143</v>
      </c>
      <c r="K200" s="186">
        <v>26</v>
      </c>
      <c r="L200" s="186" t="s">
        <v>700</v>
      </c>
      <c r="M200" s="186" t="s">
        <v>701</v>
      </c>
      <c r="N200" s="186" t="s">
        <v>702</v>
      </c>
      <c r="O200" s="186">
        <v>11</v>
      </c>
      <c r="P200" s="189"/>
    </row>
    <row r="201" spans="1:16" x14ac:dyDescent="0.25">
      <c r="A201" s="184">
        <v>7</v>
      </c>
      <c r="B201" s="185">
        <v>44420</v>
      </c>
      <c r="C201" s="186">
        <v>7</v>
      </c>
      <c r="D201" s="186" t="s">
        <v>220</v>
      </c>
      <c r="E201" s="186" t="s">
        <v>288</v>
      </c>
      <c r="F201" s="186" t="s">
        <v>214</v>
      </c>
      <c r="G201" s="186"/>
      <c r="H201" s="186">
        <v>12</v>
      </c>
      <c r="I201" s="186">
        <v>22</v>
      </c>
      <c r="J201" s="188">
        <v>124</v>
      </c>
      <c r="K201" s="186">
        <v>26</v>
      </c>
      <c r="L201" s="186" t="s">
        <v>703</v>
      </c>
      <c r="M201" s="186" t="s">
        <v>704</v>
      </c>
      <c r="N201" s="186" t="s">
        <v>705</v>
      </c>
      <c r="O201" s="186">
        <v>25</v>
      </c>
      <c r="P201" s="189"/>
    </row>
    <row r="202" spans="1:16" x14ac:dyDescent="0.25">
      <c r="A202" s="253">
        <v>7</v>
      </c>
      <c r="B202" s="254">
        <v>44420</v>
      </c>
      <c r="C202" s="255">
        <v>7</v>
      </c>
      <c r="D202" s="255" t="s">
        <v>220</v>
      </c>
      <c r="E202" s="255" t="s">
        <v>303</v>
      </c>
      <c r="F202" s="256" t="s">
        <v>210</v>
      </c>
      <c r="G202" s="255"/>
      <c r="H202" s="256">
        <v>13</v>
      </c>
      <c r="I202" s="256">
        <v>10</v>
      </c>
      <c r="J202" s="257">
        <v>152</v>
      </c>
      <c r="K202" s="255">
        <v>26</v>
      </c>
      <c r="L202" s="255" t="s">
        <v>706</v>
      </c>
      <c r="M202" s="255" t="s">
        <v>707</v>
      </c>
      <c r="N202" s="255" t="s">
        <v>708</v>
      </c>
      <c r="O202" s="255">
        <v>8</v>
      </c>
      <c r="P202" s="258"/>
    </row>
    <row r="203" spans="1:16" x14ac:dyDescent="0.25">
      <c r="A203" s="253">
        <v>7</v>
      </c>
      <c r="B203" s="254">
        <v>44420</v>
      </c>
      <c r="C203" s="255">
        <v>7</v>
      </c>
      <c r="D203" s="255" t="s">
        <v>220</v>
      </c>
      <c r="E203" s="255" t="s">
        <v>304</v>
      </c>
      <c r="F203" s="256" t="s">
        <v>216</v>
      </c>
      <c r="G203" s="255"/>
      <c r="H203" s="256">
        <v>14</v>
      </c>
      <c r="I203" s="256">
        <v>11</v>
      </c>
      <c r="J203" s="257">
        <v>129</v>
      </c>
      <c r="K203" s="255">
        <v>26</v>
      </c>
      <c r="L203" s="255" t="s">
        <v>709</v>
      </c>
      <c r="M203" s="255" t="s">
        <v>710</v>
      </c>
      <c r="N203" s="255" t="s">
        <v>711</v>
      </c>
      <c r="O203" s="255">
        <v>20</v>
      </c>
      <c r="P203" s="258"/>
    </row>
    <row r="204" spans="1:16" x14ac:dyDescent="0.25">
      <c r="A204" s="253">
        <v>7</v>
      </c>
      <c r="B204" s="254">
        <v>44420</v>
      </c>
      <c r="C204" s="255">
        <v>7</v>
      </c>
      <c r="D204" s="255" t="s">
        <v>220</v>
      </c>
      <c r="E204" s="255" t="s">
        <v>262</v>
      </c>
      <c r="F204" s="256" t="s">
        <v>210</v>
      </c>
      <c r="G204" s="255"/>
      <c r="H204" s="256">
        <v>15</v>
      </c>
      <c r="I204" s="256">
        <v>12</v>
      </c>
      <c r="J204" s="257">
        <v>138</v>
      </c>
      <c r="K204" s="255">
        <v>26</v>
      </c>
      <c r="L204" s="255" t="s">
        <v>712</v>
      </c>
      <c r="M204" s="255" t="s">
        <v>713</v>
      </c>
      <c r="N204" s="255" t="s">
        <v>714</v>
      </c>
      <c r="O204" s="255">
        <v>24</v>
      </c>
      <c r="P204" s="258"/>
    </row>
    <row r="205" spans="1:16" x14ac:dyDescent="0.25">
      <c r="A205" s="253">
        <v>7</v>
      </c>
      <c r="B205" s="254">
        <v>44420</v>
      </c>
      <c r="C205" s="255">
        <v>7</v>
      </c>
      <c r="D205" s="255" t="s">
        <v>220</v>
      </c>
      <c r="E205" s="255" t="s">
        <v>311</v>
      </c>
      <c r="F205" s="256" t="s">
        <v>207</v>
      </c>
      <c r="G205" s="255"/>
      <c r="H205" s="256">
        <v>16</v>
      </c>
      <c r="I205" s="256">
        <v>13</v>
      </c>
      <c r="J205" s="257">
        <v>107</v>
      </c>
      <c r="K205" s="255">
        <v>26</v>
      </c>
      <c r="L205" s="255" t="s">
        <v>715</v>
      </c>
      <c r="M205" s="255" t="s">
        <v>716</v>
      </c>
      <c r="N205" s="255" t="s">
        <v>717</v>
      </c>
      <c r="O205" s="255">
        <v>21</v>
      </c>
      <c r="P205" s="258"/>
    </row>
    <row r="206" spans="1:16" x14ac:dyDescent="0.25">
      <c r="A206" s="253">
        <v>7</v>
      </c>
      <c r="B206" s="254">
        <v>44420</v>
      </c>
      <c r="C206" s="255">
        <v>7</v>
      </c>
      <c r="D206" s="255" t="s">
        <v>220</v>
      </c>
      <c r="E206" s="255" t="s">
        <v>305</v>
      </c>
      <c r="F206" s="256" t="s">
        <v>215</v>
      </c>
      <c r="G206" s="255"/>
      <c r="H206" s="256">
        <v>17</v>
      </c>
      <c r="I206" s="319">
        <v>15</v>
      </c>
      <c r="J206" s="257">
        <v>137</v>
      </c>
      <c r="K206" s="255">
        <v>26</v>
      </c>
      <c r="L206" s="255" t="s">
        <v>718</v>
      </c>
      <c r="M206" s="255" t="s">
        <v>719</v>
      </c>
      <c r="N206" s="255" t="s">
        <v>720</v>
      </c>
      <c r="O206" s="255">
        <v>22</v>
      </c>
      <c r="P206" s="258"/>
    </row>
    <row r="207" spans="1:16" x14ac:dyDescent="0.25">
      <c r="A207" s="253">
        <v>7</v>
      </c>
      <c r="B207" s="254">
        <v>44420</v>
      </c>
      <c r="C207" s="255">
        <v>7</v>
      </c>
      <c r="D207" s="255" t="s">
        <v>220</v>
      </c>
      <c r="E207" s="255" t="s">
        <v>261</v>
      </c>
      <c r="F207" s="256" t="s">
        <v>211</v>
      </c>
      <c r="G207" s="255"/>
      <c r="H207" s="256">
        <v>18</v>
      </c>
      <c r="I207" s="256">
        <v>16</v>
      </c>
      <c r="J207" s="257">
        <v>135</v>
      </c>
      <c r="K207" s="255">
        <v>26</v>
      </c>
      <c r="L207" s="255" t="s">
        <v>721</v>
      </c>
      <c r="M207" s="255" t="s">
        <v>722</v>
      </c>
      <c r="N207" s="255" t="s">
        <v>723</v>
      </c>
      <c r="O207" s="255">
        <v>20</v>
      </c>
      <c r="P207" s="258"/>
    </row>
    <row r="208" spans="1:16" x14ac:dyDescent="0.25">
      <c r="A208" s="253">
        <v>7</v>
      </c>
      <c r="B208" s="254">
        <v>44420</v>
      </c>
      <c r="C208" s="255">
        <v>7</v>
      </c>
      <c r="D208" s="255" t="s">
        <v>220</v>
      </c>
      <c r="E208" s="255" t="s">
        <v>281</v>
      </c>
      <c r="F208" s="256" t="s">
        <v>217</v>
      </c>
      <c r="G208" s="255"/>
      <c r="H208" s="256">
        <v>19</v>
      </c>
      <c r="I208" s="256">
        <v>17</v>
      </c>
      <c r="J208" s="257">
        <v>115</v>
      </c>
      <c r="K208" s="255">
        <v>26</v>
      </c>
      <c r="L208" s="255" t="s">
        <v>724</v>
      </c>
      <c r="M208" s="255" t="s">
        <v>725</v>
      </c>
      <c r="N208" s="255" t="s">
        <v>726</v>
      </c>
      <c r="O208" s="255">
        <v>9</v>
      </c>
      <c r="P208" s="258"/>
    </row>
    <row r="209" spans="1:16" x14ac:dyDescent="0.25">
      <c r="A209" s="253">
        <v>7</v>
      </c>
      <c r="B209" s="254">
        <v>44420</v>
      </c>
      <c r="C209" s="255">
        <v>7</v>
      </c>
      <c r="D209" s="255" t="s">
        <v>220</v>
      </c>
      <c r="E209" s="255" t="s">
        <v>286</v>
      </c>
      <c r="F209" s="256" t="s">
        <v>210</v>
      </c>
      <c r="G209" s="255"/>
      <c r="H209" s="256">
        <v>20</v>
      </c>
      <c r="I209" s="256">
        <v>18</v>
      </c>
      <c r="J209" s="257">
        <v>106</v>
      </c>
      <c r="K209" s="255">
        <v>26</v>
      </c>
      <c r="L209" s="255" t="s">
        <v>727</v>
      </c>
      <c r="M209" s="255" t="s">
        <v>728</v>
      </c>
      <c r="N209" s="255" t="s">
        <v>729</v>
      </c>
      <c r="O209" s="255">
        <v>19</v>
      </c>
      <c r="P209" s="258"/>
    </row>
    <row r="210" spans="1:16" x14ac:dyDescent="0.25">
      <c r="A210" s="253">
        <v>7</v>
      </c>
      <c r="B210" s="254">
        <v>44420</v>
      </c>
      <c r="C210" s="255">
        <v>7</v>
      </c>
      <c r="D210" s="255" t="s">
        <v>220</v>
      </c>
      <c r="E210" s="255" t="s">
        <v>289</v>
      </c>
      <c r="F210" s="256" t="s">
        <v>212</v>
      </c>
      <c r="G210" s="255"/>
      <c r="H210" s="256">
        <v>21</v>
      </c>
      <c r="I210" s="256">
        <v>19</v>
      </c>
      <c r="J210" s="257">
        <v>105</v>
      </c>
      <c r="K210" s="255">
        <v>26</v>
      </c>
      <c r="L210" s="255" t="s">
        <v>730</v>
      </c>
      <c r="M210" s="255" t="s">
        <v>731</v>
      </c>
      <c r="N210" s="255" t="s">
        <v>732</v>
      </c>
      <c r="O210" s="255">
        <v>23</v>
      </c>
      <c r="P210" s="258"/>
    </row>
    <row r="211" spans="1:16" x14ac:dyDescent="0.25">
      <c r="A211" s="253">
        <v>7</v>
      </c>
      <c r="B211" s="254">
        <v>44420</v>
      </c>
      <c r="C211" s="255">
        <v>7</v>
      </c>
      <c r="D211" s="255" t="s">
        <v>220</v>
      </c>
      <c r="E211" s="255" t="s">
        <v>299</v>
      </c>
      <c r="F211" s="256" t="s">
        <v>213</v>
      </c>
      <c r="G211" s="255"/>
      <c r="H211" s="256">
        <v>22</v>
      </c>
      <c r="I211" s="256">
        <v>20</v>
      </c>
      <c r="J211" s="257">
        <v>123</v>
      </c>
      <c r="K211" s="255">
        <v>25</v>
      </c>
      <c r="L211" s="255" t="s">
        <v>219</v>
      </c>
      <c r="M211" s="255" t="s">
        <v>733</v>
      </c>
      <c r="N211" s="255" t="s">
        <v>734</v>
      </c>
      <c r="O211" s="255">
        <v>9</v>
      </c>
      <c r="P211" s="258"/>
    </row>
    <row r="212" spans="1:16" x14ac:dyDescent="0.25">
      <c r="A212" s="253">
        <v>7</v>
      </c>
      <c r="B212" s="254">
        <v>44420</v>
      </c>
      <c r="C212" s="255">
        <v>7</v>
      </c>
      <c r="D212" s="255" t="s">
        <v>220</v>
      </c>
      <c r="E212" s="255" t="s">
        <v>293</v>
      </c>
      <c r="F212" s="256" t="s">
        <v>211</v>
      </c>
      <c r="G212" s="255"/>
      <c r="H212" s="256">
        <v>23</v>
      </c>
      <c r="I212" s="256">
        <v>21</v>
      </c>
      <c r="J212" s="257">
        <v>126</v>
      </c>
      <c r="K212" s="255">
        <v>24</v>
      </c>
      <c r="L212" s="255" t="s">
        <v>225</v>
      </c>
      <c r="M212" s="255" t="s">
        <v>735</v>
      </c>
      <c r="N212" s="255" t="s">
        <v>736</v>
      </c>
      <c r="O212" s="255">
        <v>17</v>
      </c>
      <c r="P212" s="258"/>
    </row>
    <row r="213" spans="1:16" ht="15.75" thickBot="1" x14ac:dyDescent="0.3">
      <c r="A213" s="259">
        <v>7</v>
      </c>
      <c r="B213" s="260">
        <v>44420</v>
      </c>
      <c r="C213" s="261">
        <v>7</v>
      </c>
      <c r="D213" s="261" t="s">
        <v>220</v>
      </c>
      <c r="E213" s="261" t="s">
        <v>294</v>
      </c>
      <c r="F213" s="262" t="s">
        <v>217</v>
      </c>
      <c r="G213" s="261"/>
      <c r="H213" s="262">
        <v>24</v>
      </c>
      <c r="I213" s="342">
        <v>23</v>
      </c>
      <c r="J213" s="263">
        <v>141</v>
      </c>
      <c r="K213" s="261">
        <v>13</v>
      </c>
      <c r="L213" s="261" t="s">
        <v>248</v>
      </c>
      <c r="M213" s="261" t="s">
        <v>737</v>
      </c>
      <c r="N213" s="261" t="s">
        <v>738</v>
      </c>
      <c r="O213" s="261">
        <v>9</v>
      </c>
      <c r="P213" s="264"/>
    </row>
    <row r="214" spans="1:16" x14ac:dyDescent="0.25">
      <c r="A214" s="265">
        <v>8</v>
      </c>
      <c r="B214" s="266">
        <v>44434</v>
      </c>
      <c r="C214" s="267">
        <v>8</v>
      </c>
      <c r="D214" s="267" t="s">
        <v>220</v>
      </c>
      <c r="E214" s="267" t="s">
        <v>313</v>
      </c>
      <c r="F214" s="268" t="s">
        <v>207</v>
      </c>
      <c r="G214" s="267"/>
      <c r="H214" s="268">
        <v>1</v>
      </c>
      <c r="I214" s="268">
        <v>1</v>
      </c>
      <c r="J214" s="269">
        <v>111</v>
      </c>
      <c r="K214" s="267">
        <v>30</v>
      </c>
      <c r="L214" s="267" t="s">
        <v>221</v>
      </c>
      <c r="M214" s="267" t="s">
        <v>739</v>
      </c>
      <c r="N214" s="267" t="s">
        <v>740</v>
      </c>
      <c r="O214" s="267">
        <v>11</v>
      </c>
      <c r="P214" s="270"/>
    </row>
    <row r="215" spans="1:16" x14ac:dyDescent="0.25">
      <c r="A215" s="271">
        <v>8</v>
      </c>
      <c r="B215" s="272">
        <v>44434</v>
      </c>
      <c r="C215" s="273">
        <v>8</v>
      </c>
      <c r="D215" s="273" t="s">
        <v>220</v>
      </c>
      <c r="E215" s="273" t="s">
        <v>259</v>
      </c>
      <c r="F215" s="274" t="s">
        <v>212</v>
      </c>
      <c r="G215" s="273"/>
      <c r="H215" s="274">
        <v>2</v>
      </c>
      <c r="I215" s="274">
        <v>2</v>
      </c>
      <c r="J215" s="275">
        <v>125</v>
      </c>
      <c r="K215" s="273">
        <v>30</v>
      </c>
      <c r="L215" s="273" t="s">
        <v>741</v>
      </c>
      <c r="M215" s="273" t="s">
        <v>742</v>
      </c>
      <c r="N215" s="273" t="s">
        <v>743</v>
      </c>
      <c r="O215" s="273">
        <v>28</v>
      </c>
      <c r="P215" s="276"/>
    </row>
    <row r="216" spans="1:16" x14ac:dyDescent="0.25">
      <c r="A216" s="184">
        <v>8</v>
      </c>
      <c r="B216" s="185">
        <v>44434</v>
      </c>
      <c r="C216" s="186">
        <v>8</v>
      </c>
      <c r="D216" s="186" t="s">
        <v>220</v>
      </c>
      <c r="E216" s="186" t="s">
        <v>292</v>
      </c>
      <c r="F216" s="186" t="s">
        <v>215</v>
      </c>
      <c r="G216" s="186"/>
      <c r="H216" s="186">
        <v>3</v>
      </c>
      <c r="I216" s="186">
        <v>13</v>
      </c>
      <c r="J216" s="188">
        <v>116</v>
      </c>
      <c r="K216" s="186">
        <v>30</v>
      </c>
      <c r="L216" s="186" t="s">
        <v>744</v>
      </c>
      <c r="M216" s="186" t="s">
        <v>745</v>
      </c>
      <c r="N216" s="186" t="s">
        <v>746</v>
      </c>
      <c r="O216" s="186">
        <v>17</v>
      </c>
      <c r="P216" s="189"/>
    </row>
    <row r="217" spans="1:16" x14ac:dyDescent="0.25">
      <c r="A217" s="271">
        <v>8</v>
      </c>
      <c r="B217" s="272">
        <v>44434</v>
      </c>
      <c r="C217" s="273">
        <v>8</v>
      </c>
      <c r="D217" s="273" t="s">
        <v>220</v>
      </c>
      <c r="E217" s="273" t="s">
        <v>261</v>
      </c>
      <c r="F217" s="274" t="s">
        <v>211</v>
      </c>
      <c r="G217" s="273"/>
      <c r="H217" s="274">
        <v>4</v>
      </c>
      <c r="I217" s="274">
        <v>3</v>
      </c>
      <c r="J217" s="275">
        <v>132</v>
      </c>
      <c r="K217" s="273">
        <v>30</v>
      </c>
      <c r="L217" s="273" t="s">
        <v>747</v>
      </c>
      <c r="M217" s="273" t="s">
        <v>748</v>
      </c>
      <c r="N217" s="273" t="s">
        <v>749</v>
      </c>
      <c r="O217" s="273">
        <v>23</v>
      </c>
      <c r="P217" s="276"/>
    </row>
    <row r="218" spans="1:16" x14ac:dyDescent="0.25">
      <c r="A218" s="271">
        <v>8</v>
      </c>
      <c r="B218" s="272">
        <v>44434</v>
      </c>
      <c r="C218" s="273">
        <v>8</v>
      </c>
      <c r="D218" s="273" t="s">
        <v>220</v>
      </c>
      <c r="E218" s="273" t="s">
        <v>262</v>
      </c>
      <c r="F218" s="274" t="s">
        <v>210</v>
      </c>
      <c r="G218" s="273"/>
      <c r="H218" s="274">
        <v>5</v>
      </c>
      <c r="I218" s="274">
        <v>4</v>
      </c>
      <c r="J218" s="275">
        <v>137</v>
      </c>
      <c r="K218" s="273">
        <v>30</v>
      </c>
      <c r="L218" s="273" t="s">
        <v>750</v>
      </c>
      <c r="M218" s="273" t="s">
        <v>751</v>
      </c>
      <c r="N218" s="273" t="s">
        <v>752</v>
      </c>
      <c r="O218" s="273">
        <v>27</v>
      </c>
      <c r="P218" s="276"/>
    </row>
    <row r="219" spans="1:16" x14ac:dyDescent="0.25">
      <c r="A219" s="271">
        <v>8</v>
      </c>
      <c r="B219" s="272">
        <v>44434</v>
      </c>
      <c r="C219" s="273">
        <v>8</v>
      </c>
      <c r="D219" s="273" t="s">
        <v>220</v>
      </c>
      <c r="E219" s="273" t="s">
        <v>260</v>
      </c>
      <c r="F219" s="274" t="s">
        <v>216</v>
      </c>
      <c r="G219" s="273"/>
      <c r="H219" s="274">
        <v>6</v>
      </c>
      <c r="I219" s="274">
        <v>5</v>
      </c>
      <c r="J219" s="275">
        <v>138</v>
      </c>
      <c r="K219" s="273">
        <v>30</v>
      </c>
      <c r="L219" s="273" t="s">
        <v>753</v>
      </c>
      <c r="M219" s="273" t="s">
        <v>754</v>
      </c>
      <c r="N219" s="273" t="s">
        <v>755</v>
      </c>
      <c r="O219" s="273">
        <v>18</v>
      </c>
      <c r="P219" s="276"/>
    </row>
    <row r="220" spans="1:16" x14ac:dyDescent="0.25">
      <c r="A220" s="184">
        <v>8</v>
      </c>
      <c r="B220" s="185">
        <v>44434</v>
      </c>
      <c r="C220" s="186">
        <v>8</v>
      </c>
      <c r="D220" s="186" t="s">
        <v>220</v>
      </c>
      <c r="E220" s="186" t="s">
        <v>300</v>
      </c>
      <c r="F220" s="186" t="s">
        <v>217</v>
      </c>
      <c r="G220" s="186"/>
      <c r="H220" s="186">
        <v>7</v>
      </c>
      <c r="I220" s="274">
        <v>6</v>
      </c>
      <c r="J220" s="188">
        <v>131</v>
      </c>
      <c r="K220" s="186">
        <v>30</v>
      </c>
      <c r="L220" s="186" t="s">
        <v>756</v>
      </c>
      <c r="M220" s="186" t="s">
        <v>757</v>
      </c>
      <c r="N220" s="186" t="s">
        <v>758</v>
      </c>
      <c r="O220" s="186">
        <v>19</v>
      </c>
      <c r="P220" s="189"/>
    </row>
    <row r="221" spans="1:16" x14ac:dyDescent="0.25">
      <c r="A221" s="271">
        <v>8</v>
      </c>
      <c r="B221" s="272">
        <v>44434</v>
      </c>
      <c r="C221" s="273">
        <v>8</v>
      </c>
      <c r="D221" s="273" t="s">
        <v>220</v>
      </c>
      <c r="E221" s="273" t="s">
        <v>6</v>
      </c>
      <c r="F221" s="274" t="s">
        <v>215</v>
      </c>
      <c r="G221" s="273"/>
      <c r="H221" s="274">
        <v>8</v>
      </c>
      <c r="I221" s="274">
        <v>7</v>
      </c>
      <c r="J221" s="275">
        <v>119</v>
      </c>
      <c r="K221" s="273">
        <v>30</v>
      </c>
      <c r="L221" s="273" t="s">
        <v>759</v>
      </c>
      <c r="M221" s="273" t="s">
        <v>760</v>
      </c>
      <c r="N221" s="273" t="s">
        <v>761</v>
      </c>
      <c r="O221" s="273">
        <v>25</v>
      </c>
      <c r="P221" s="276"/>
    </row>
    <row r="222" spans="1:16" x14ac:dyDescent="0.25">
      <c r="A222" s="271">
        <v>8</v>
      </c>
      <c r="B222" s="272">
        <v>44434</v>
      </c>
      <c r="C222" s="273">
        <v>8</v>
      </c>
      <c r="D222" s="273" t="s">
        <v>220</v>
      </c>
      <c r="E222" s="273" t="s">
        <v>7</v>
      </c>
      <c r="F222" s="274" t="s">
        <v>209</v>
      </c>
      <c r="G222" s="273"/>
      <c r="H222" s="274">
        <v>9</v>
      </c>
      <c r="I222" s="274">
        <v>8</v>
      </c>
      <c r="J222" s="275">
        <v>134</v>
      </c>
      <c r="K222" s="273">
        <v>30</v>
      </c>
      <c r="L222" s="273" t="s">
        <v>762</v>
      </c>
      <c r="M222" s="273" t="s">
        <v>763</v>
      </c>
      <c r="N222" s="273" t="s">
        <v>764</v>
      </c>
      <c r="O222" s="273">
        <v>25</v>
      </c>
      <c r="P222" s="276"/>
    </row>
    <row r="223" spans="1:16" x14ac:dyDescent="0.25">
      <c r="A223" s="271">
        <v>8</v>
      </c>
      <c r="B223" s="272">
        <v>44434</v>
      </c>
      <c r="C223" s="273">
        <v>8</v>
      </c>
      <c r="D223" s="273" t="s">
        <v>220</v>
      </c>
      <c r="E223" s="273" t="s">
        <v>291</v>
      </c>
      <c r="F223" s="274" t="s">
        <v>215</v>
      </c>
      <c r="G223" s="273"/>
      <c r="H223" s="274">
        <v>10</v>
      </c>
      <c r="I223" s="274">
        <v>9</v>
      </c>
      <c r="J223" s="275">
        <v>117</v>
      </c>
      <c r="K223" s="273">
        <v>30</v>
      </c>
      <c r="L223" s="273" t="s">
        <v>765</v>
      </c>
      <c r="M223" s="273" t="s">
        <v>766</v>
      </c>
      <c r="N223" s="273" t="s">
        <v>767</v>
      </c>
      <c r="O223" s="273">
        <v>25</v>
      </c>
      <c r="P223" s="276"/>
    </row>
    <row r="224" spans="1:16" x14ac:dyDescent="0.25">
      <c r="A224" s="271">
        <v>8</v>
      </c>
      <c r="B224" s="272">
        <v>44434</v>
      </c>
      <c r="C224" s="273">
        <v>8</v>
      </c>
      <c r="D224" s="273" t="s">
        <v>220</v>
      </c>
      <c r="E224" s="273" t="s">
        <v>286</v>
      </c>
      <c r="F224" s="274" t="s">
        <v>210</v>
      </c>
      <c r="G224" s="273"/>
      <c r="H224" s="274">
        <v>11</v>
      </c>
      <c r="I224" s="274">
        <v>10</v>
      </c>
      <c r="J224" s="275">
        <v>141</v>
      </c>
      <c r="K224" s="273">
        <v>30</v>
      </c>
      <c r="L224" s="273" t="s">
        <v>768</v>
      </c>
      <c r="M224" s="273" t="s">
        <v>769</v>
      </c>
      <c r="N224" s="273" t="s">
        <v>770</v>
      </c>
      <c r="O224" s="273">
        <v>26</v>
      </c>
      <c r="P224" s="276"/>
    </row>
    <row r="225" spans="1:16" x14ac:dyDescent="0.25">
      <c r="A225" s="271">
        <v>8</v>
      </c>
      <c r="B225" s="272">
        <v>44434</v>
      </c>
      <c r="C225" s="273">
        <v>8</v>
      </c>
      <c r="D225" s="273" t="s">
        <v>220</v>
      </c>
      <c r="E225" s="273" t="s">
        <v>303</v>
      </c>
      <c r="F225" s="274" t="s">
        <v>210</v>
      </c>
      <c r="G225" s="273"/>
      <c r="H225" s="274">
        <v>12</v>
      </c>
      <c r="I225" s="274">
        <v>11</v>
      </c>
      <c r="J225" s="275">
        <v>150</v>
      </c>
      <c r="K225" s="273">
        <v>30</v>
      </c>
      <c r="L225" s="273" t="s">
        <v>771</v>
      </c>
      <c r="M225" s="273" t="s">
        <v>772</v>
      </c>
      <c r="N225" s="273" t="s">
        <v>773</v>
      </c>
      <c r="O225" s="273">
        <v>25</v>
      </c>
      <c r="P225" s="276"/>
    </row>
    <row r="226" spans="1:16" x14ac:dyDescent="0.25">
      <c r="A226" s="271">
        <v>8</v>
      </c>
      <c r="B226" s="272">
        <v>44434</v>
      </c>
      <c r="C226" s="273">
        <v>8</v>
      </c>
      <c r="D226" s="273" t="s">
        <v>220</v>
      </c>
      <c r="E226" s="273" t="s">
        <v>304</v>
      </c>
      <c r="F226" s="274" t="s">
        <v>216</v>
      </c>
      <c r="G226" s="273"/>
      <c r="H226" s="274">
        <v>13</v>
      </c>
      <c r="I226" s="274">
        <v>12</v>
      </c>
      <c r="J226" s="275">
        <v>108</v>
      </c>
      <c r="K226" s="273">
        <v>30</v>
      </c>
      <c r="L226" s="273" t="s">
        <v>774</v>
      </c>
      <c r="M226" s="273" t="s">
        <v>775</v>
      </c>
      <c r="N226" s="273" t="s">
        <v>776</v>
      </c>
      <c r="O226" s="273">
        <v>15</v>
      </c>
      <c r="P226" s="276"/>
    </row>
    <row r="227" spans="1:16" x14ac:dyDescent="0.25">
      <c r="A227" s="271">
        <v>8</v>
      </c>
      <c r="B227" s="272">
        <v>44434</v>
      </c>
      <c r="C227" s="273">
        <v>8</v>
      </c>
      <c r="D227" s="273" t="s">
        <v>220</v>
      </c>
      <c r="E227" s="273" t="s">
        <v>311</v>
      </c>
      <c r="F227" s="274" t="s">
        <v>207</v>
      </c>
      <c r="G227" s="273"/>
      <c r="H227" s="274">
        <v>14</v>
      </c>
      <c r="I227" s="319">
        <v>14</v>
      </c>
      <c r="J227" s="275">
        <v>145</v>
      </c>
      <c r="K227" s="273">
        <v>30</v>
      </c>
      <c r="L227" s="273" t="s">
        <v>777</v>
      </c>
      <c r="M227" s="273" t="s">
        <v>778</v>
      </c>
      <c r="N227" s="273" t="s">
        <v>779</v>
      </c>
      <c r="O227" s="273">
        <v>8</v>
      </c>
      <c r="P227" s="276"/>
    </row>
    <row r="228" spans="1:16" x14ac:dyDescent="0.25">
      <c r="A228" s="271">
        <v>8</v>
      </c>
      <c r="B228" s="272">
        <v>44434</v>
      </c>
      <c r="C228" s="273">
        <v>8</v>
      </c>
      <c r="D228" s="273" t="s">
        <v>220</v>
      </c>
      <c r="E228" s="273" t="s">
        <v>289</v>
      </c>
      <c r="F228" s="274" t="s">
        <v>212</v>
      </c>
      <c r="G228" s="273"/>
      <c r="H228" s="274">
        <v>15</v>
      </c>
      <c r="I228" s="274">
        <v>15</v>
      </c>
      <c r="J228" s="275">
        <v>114</v>
      </c>
      <c r="K228" s="273">
        <v>30</v>
      </c>
      <c r="L228" s="273" t="s">
        <v>780</v>
      </c>
      <c r="M228" s="273" t="s">
        <v>781</v>
      </c>
      <c r="N228" s="273" t="s">
        <v>782</v>
      </c>
      <c r="O228" s="273">
        <v>23</v>
      </c>
      <c r="P228" s="276"/>
    </row>
    <row r="229" spans="1:16" x14ac:dyDescent="0.25">
      <c r="A229" s="271">
        <v>8</v>
      </c>
      <c r="B229" s="272">
        <v>44434</v>
      </c>
      <c r="C229" s="273">
        <v>8</v>
      </c>
      <c r="D229" s="273" t="s">
        <v>220</v>
      </c>
      <c r="E229" s="273" t="s">
        <v>296</v>
      </c>
      <c r="F229" s="274" t="s">
        <v>216</v>
      </c>
      <c r="G229" s="273"/>
      <c r="H229" s="274">
        <v>16</v>
      </c>
      <c r="I229" s="274">
        <v>16</v>
      </c>
      <c r="J229" s="275">
        <v>115</v>
      </c>
      <c r="K229" s="273">
        <v>30</v>
      </c>
      <c r="L229" s="273" t="s">
        <v>783</v>
      </c>
      <c r="M229" s="273" t="s">
        <v>784</v>
      </c>
      <c r="N229" s="273" t="s">
        <v>785</v>
      </c>
      <c r="O229" s="273">
        <v>20</v>
      </c>
      <c r="P229" s="276"/>
    </row>
    <row r="230" spans="1:16" x14ac:dyDescent="0.25">
      <c r="A230" s="271">
        <v>8</v>
      </c>
      <c r="B230" s="272">
        <v>44434</v>
      </c>
      <c r="C230" s="273">
        <v>8</v>
      </c>
      <c r="D230" s="273" t="s">
        <v>220</v>
      </c>
      <c r="E230" s="273" t="s">
        <v>282</v>
      </c>
      <c r="F230" s="274" t="s">
        <v>214</v>
      </c>
      <c r="G230" s="273"/>
      <c r="H230" s="274">
        <v>17</v>
      </c>
      <c r="I230" s="274">
        <v>17</v>
      </c>
      <c r="J230" s="275">
        <v>130</v>
      </c>
      <c r="K230" s="273">
        <v>30</v>
      </c>
      <c r="L230" s="273" t="s">
        <v>786</v>
      </c>
      <c r="M230" s="273" t="s">
        <v>787</v>
      </c>
      <c r="N230" s="273" t="s">
        <v>788</v>
      </c>
      <c r="O230" s="273">
        <v>19</v>
      </c>
      <c r="P230" s="276"/>
    </row>
    <row r="231" spans="1:16" x14ac:dyDescent="0.25">
      <c r="A231" s="184">
        <v>8</v>
      </c>
      <c r="B231" s="185">
        <v>44434</v>
      </c>
      <c r="C231" s="186">
        <v>8</v>
      </c>
      <c r="D231" s="186" t="s">
        <v>220</v>
      </c>
      <c r="E231" s="186" t="s">
        <v>281</v>
      </c>
      <c r="F231" s="186" t="s">
        <v>217</v>
      </c>
      <c r="G231" s="186"/>
      <c r="H231" s="186">
        <v>18</v>
      </c>
      <c r="I231" s="186">
        <v>38</v>
      </c>
      <c r="J231" s="188">
        <v>110</v>
      </c>
      <c r="K231" s="186">
        <v>30</v>
      </c>
      <c r="L231" s="186" t="s">
        <v>789</v>
      </c>
      <c r="M231" s="186" t="s">
        <v>790</v>
      </c>
      <c r="N231" s="186" t="s">
        <v>791</v>
      </c>
      <c r="O231" s="186">
        <v>26</v>
      </c>
      <c r="P231" s="189"/>
    </row>
    <row r="232" spans="1:16" x14ac:dyDescent="0.25">
      <c r="A232" s="271">
        <v>8</v>
      </c>
      <c r="B232" s="272">
        <v>44434</v>
      </c>
      <c r="C232" s="273">
        <v>8</v>
      </c>
      <c r="D232" s="273" t="s">
        <v>220</v>
      </c>
      <c r="E232" s="273" t="s">
        <v>305</v>
      </c>
      <c r="F232" s="274" t="s">
        <v>215</v>
      </c>
      <c r="G232" s="273"/>
      <c r="H232" s="274">
        <v>19</v>
      </c>
      <c r="I232" s="274">
        <v>18</v>
      </c>
      <c r="J232" s="275">
        <v>136</v>
      </c>
      <c r="K232" s="273">
        <v>30</v>
      </c>
      <c r="L232" s="273" t="s">
        <v>792</v>
      </c>
      <c r="M232" s="273" t="s">
        <v>793</v>
      </c>
      <c r="N232" s="273" t="s">
        <v>794</v>
      </c>
      <c r="O232" s="273">
        <v>22</v>
      </c>
      <c r="P232" s="276"/>
    </row>
    <row r="233" spans="1:16" ht="15.75" thickBot="1" x14ac:dyDescent="0.3">
      <c r="A233" s="277">
        <v>8</v>
      </c>
      <c r="B233" s="278">
        <v>44434</v>
      </c>
      <c r="C233" s="279">
        <v>8</v>
      </c>
      <c r="D233" s="279" t="s">
        <v>220</v>
      </c>
      <c r="E233" s="279" t="s">
        <v>299</v>
      </c>
      <c r="F233" s="280" t="s">
        <v>213</v>
      </c>
      <c r="G233" s="279"/>
      <c r="H233" s="280">
        <v>20</v>
      </c>
      <c r="I233" s="280">
        <v>19</v>
      </c>
      <c r="J233" s="281">
        <v>118</v>
      </c>
      <c r="K233" s="279">
        <v>30</v>
      </c>
      <c r="L233" s="279" t="s">
        <v>267</v>
      </c>
      <c r="M233" s="279" t="s">
        <v>795</v>
      </c>
      <c r="N233" s="279" t="s">
        <v>796</v>
      </c>
      <c r="O233" s="279">
        <v>15</v>
      </c>
      <c r="P233" s="282"/>
    </row>
    <row r="234" spans="1:16" x14ac:dyDescent="0.25">
      <c r="A234" s="343">
        <v>9</v>
      </c>
      <c r="B234" s="344">
        <v>44455</v>
      </c>
      <c r="C234" s="345">
        <v>9</v>
      </c>
      <c r="D234" s="345" t="s">
        <v>220</v>
      </c>
      <c r="E234" s="345" t="s">
        <v>311</v>
      </c>
      <c r="F234" s="346" t="s">
        <v>207</v>
      </c>
      <c r="G234" s="345"/>
      <c r="H234" s="346">
        <v>1</v>
      </c>
      <c r="I234" s="346">
        <v>1</v>
      </c>
      <c r="J234" s="347">
        <v>141</v>
      </c>
      <c r="K234" s="345">
        <v>30</v>
      </c>
      <c r="L234" s="345" t="s">
        <v>221</v>
      </c>
      <c r="M234" s="345" t="s">
        <v>797</v>
      </c>
      <c r="N234" s="345" t="s">
        <v>798</v>
      </c>
      <c r="O234" s="345">
        <v>11</v>
      </c>
      <c r="P234" s="348"/>
    </row>
    <row r="235" spans="1:16" x14ac:dyDescent="0.25">
      <c r="A235" s="349">
        <v>9</v>
      </c>
      <c r="B235" s="350">
        <v>44455</v>
      </c>
      <c r="C235" s="351">
        <v>9</v>
      </c>
      <c r="D235" s="351" t="s">
        <v>220</v>
      </c>
      <c r="E235" s="351" t="s">
        <v>7</v>
      </c>
      <c r="F235" s="352" t="s">
        <v>209</v>
      </c>
      <c r="G235" s="351"/>
      <c r="H235" s="352">
        <v>2</v>
      </c>
      <c r="I235" s="352">
        <v>2</v>
      </c>
      <c r="J235" s="353">
        <v>140</v>
      </c>
      <c r="K235" s="351">
        <v>30</v>
      </c>
      <c r="L235" s="351" t="s">
        <v>799</v>
      </c>
      <c r="M235" s="351" t="s">
        <v>800</v>
      </c>
      <c r="N235" s="351" t="s">
        <v>801</v>
      </c>
      <c r="O235" s="351">
        <v>27</v>
      </c>
      <c r="P235" s="354"/>
    </row>
    <row r="236" spans="1:16" x14ac:dyDescent="0.25">
      <c r="A236" s="349">
        <v>9</v>
      </c>
      <c r="B236" s="350">
        <v>44455</v>
      </c>
      <c r="C236" s="351">
        <v>9</v>
      </c>
      <c r="D236" s="351" t="s">
        <v>220</v>
      </c>
      <c r="E236" s="351" t="s">
        <v>313</v>
      </c>
      <c r="F236" s="352" t="s">
        <v>207</v>
      </c>
      <c r="G236" s="351"/>
      <c r="H236" s="352">
        <v>3</v>
      </c>
      <c r="I236" s="352">
        <v>3</v>
      </c>
      <c r="J236" s="353">
        <v>111</v>
      </c>
      <c r="K236" s="351">
        <v>30</v>
      </c>
      <c r="L236" s="351" t="s">
        <v>802</v>
      </c>
      <c r="M236" s="351" t="s">
        <v>803</v>
      </c>
      <c r="N236" s="351" t="s">
        <v>804</v>
      </c>
      <c r="O236" s="351">
        <v>20</v>
      </c>
      <c r="P236" s="354"/>
    </row>
    <row r="237" spans="1:16" x14ac:dyDescent="0.25">
      <c r="A237" s="349">
        <v>9</v>
      </c>
      <c r="B237" s="350">
        <v>44455</v>
      </c>
      <c r="C237" s="351">
        <v>9</v>
      </c>
      <c r="D237" s="351" t="s">
        <v>220</v>
      </c>
      <c r="E237" s="351" t="s">
        <v>262</v>
      </c>
      <c r="F237" s="352" t="s">
        <v>210</v>
      </c>
      <c r="G237" s="351"/>
      <c r="H237" s="352">
        <v>4</v>
      </c>
      <c r="I237" s="352">
        <v>4</v>
      </c>
      <c r="J237" s="353">
        <v>117</v>
      </c>
      <c r="K237" s="351">
        <v>30</v>
      </c>
      <c r="L237" s="351" t="s">
        <v>805</v>
      </c>
      <c r="M237" s="351" t="s">
        <v>806</v>
      </c>
      <c r="N237" s="351" t="s">
        <v>807</v>
      </c>
      <c r="O237" s="351">
        <v>23</v>
      </c>
      <c r="P237" s="354"/>
    </row>
    <row r="238" spans="1:16" x14ac:dyDescent="0.25">
      <c r="A238" s="349">
        <v>9</v>
      </c>
      <c r="B238" s="350">
        <v>44455</v>
      </c>
      <c r="C238" s="351">
        <v>9</v>
      </c>
      <c r="D238" s="351" t="s">
        <v>220</v>
      </c>
      <c r="E238" s="351" t="s">
        <v>260</v>
      </c>
      <c r="F238" s="352" t="s">
        <v>216</v>
      </c>
      <c r="G238" s="351"/>
      <c r="H238" s="352">
        <v>5</v>
      </c>
      <c r="I238" s="352">
        <v>5</v>
      </c>
      <c r="J238" s="353">
        <v>133</v>
      </c>
      <c r="K238" s="351">
        <v>30</v>
      </c>
      <c r="L238" s="351" t="s">
        <v>808</v>
      </c>
      <c r="M238" s="351" t="s">
        <v>809</v>
      </c>
      <c r="N238" s="351" t="s">
        <v>810</v>
      </c>
      <c r="O238" s="351">
        <v>23</v>
      </c>
      <c r="P238" s="354"/>
    </row>
    <row r="239" spans="1:16" x14ac:dyDescent="0.25">
      <c r="A239" s="184">
        <v>9</v>
      </c>
      <c r="B239" s="185">
        <v>44455</v>
      </c>
      <c r="C239" s="186">
        <v>9</v>
      </c>
      <c r="D239" s="186" t="s">
        <v>220</v>
      </c>
      <c r="E239" s="186" t="s">
        <v>280</v>
      </c>
      <c r="F239" s="186" t="s">
        <v>218</v>
      </c>
      <c r="G239" s="186"/>
      <c r="H239" s="186">
        <v>6</v>
      </c>
      <c r="I239" s="186">
        <v>16</v>
      </c>
      <c r="J239" s="188">
        <v>149</v>
      </c>
      <c r="K239" s="186">
        <v>30</v>
      </c>
      <c r="L239" s="186" t="s">
        <v>811</v>
      </c>
      <c r="M239" s="186" t="s">
        <v>812</v>
      </c>
      <c r="N239" s="186" t="s">
        <v>813</v>
      </c>
      <c r="O239" s="186">
        <v>22</v>
      </c>
      <c r="P239" s="189"/>
    </row>
    <row r="240" spans="1:16" x14ac:dyDescent="0.25">
      <c r="A240" s="184">
        <v>9</v>
      </c>
      <c r="B240" s="185">
        <v>44455</v>
      </c>
      <c r="C240" s="186">
        <v>9</v>
      </c>
      <c r="D240" s="186" t="s">
        <v>220</v>
      </c>
      <c r="E240" s="186" t="s">
        <v>261</v>
      </c>
      <c r="F240" s="186" t="s">
        <v>211</v>
      </c>
      <c r="G240" s="186"/>
      <c r="H240" s="186">
        <v>7</v>
      </c>
      <c r="I240" s="186">
        <v>17</v>
      </c>
      <c r="J240" s="188">
        <v>110</v>
      </c>
      <c r="K240" s="186">
        <v>30</v>
      </c>
      <c r="L240" s="186" t="s">
        <v>814</v>
      </c>
      <c r="M240" s="186" t="s">
        <v>815</v>
      </c>
      <c r="N240" s="186" t="s">
        <v>816</v>
      </c>
      <c r="O240" s="186">
        <v>22</v>
      </c>
      <c r="P240" s="189"/>
    </row>
    <row r="241" spans="1:16" x14ac:dyDescent="0.25">
      <c r="A241" s="349">
        <v>9</v>
      </c>
      <c r="B241" s="350">
        <v>44455</v>
      </c>
      <c r="C241" s="351">
        <v>9</v>
      </c>
      <c r="D241" s="351" t="s">
        <v>220</v>
      </c>
      <c r="E241" s="351" t="s">
        <v>259</v>
      </c>
      <c r="F241" s="352" t="s">
        <v>212</v>
      </c>
      <c r="G241" s="351"/>
      <c r="H241" s="352">
        <v>8</v>
      </c>
      <c r="I241" s="352">
        <v>6</v>
      </c>
      <c r="J241" s="353">
        <v>104</v>
      </c>
      <c r="K241" s="351">
        <v>30</v>
      </c>
      <c r="L241" s="351" t="s">
        <v>817</v>
      </c>
      <c r="M241" s="351" t="s">
        <v>818</v>
      </c>
      <c r="N241" s="351" t="s">
        <v>265</v>
      </c>
      <c r="O241" s="351">
        <v>12</v>
      </c>
      <c r="P241" s="354"/>
    </row>
    <row r="242" spans="1:16" x14ac:dyDescent="0.25">
      <c r="A242" s="349">
        <v>9</v>
      </c>
      <c r="B242" s="350">
        <v>44455</v>
      </c>
      <c r="C242" s="351">
        <v>9</v>
      </c>
      <c r="D242" s="351" t="s">
        <v>220</v>
      </c>
      <c r="E242" s="351" t="s">
        <v>292</v>
      </c>
      <c r="F242" s="352" t="s">
        <v>215</v>
      </c>
      <c r="G242" s="351"/>
      <c r="H242" s="352">
        <v>9</v>
      </c>
      <c r="I242" s="352">
        <v>7</v>
      </c>
      <c r="J242" s="353">
        <v>118</v>
      </c>
      <c r="K242" s="351">
        <v>30</v>
      </c>
      <c r="L242" s="351" t="s">
        <v>819</v>
      </c>
      <c r="M242" s="351" t="s">
        <v>820</v>
      </c>
      <c r="N242" s="351" t="s">
        <v>821</v>
      </c>
      <c r="O242" s="351">
        <v>11</v>
      </c>
      <c r="P242" s="354"/>
    </row>
    <row r="243" spans="1:16" x14ac:dyDescent="0.25">
      <c r="A243" s="349">
        <v>9</v>
      </c>
      <c r="B243" s="350">
        <v>44455</v>
      </c>
      <c r="C243" s="351">
        <v>9</v>
      </c>
      <c r="D243" s="351" t="s">
        <v>220</v>
      </c>
      <c r="E243" s="351" t="s">
        <v>300</v>
      </c>
      <c r="F243" s="352" t="s">
        <v>217</v>
      </c>
      <c r="G243" s="351"/>
      <c r="H243" s="352">
        <v>10</v>
      </c>
      <c r="I243" s="352">
        <v>8</v>
      </c>
      <c r="J243" s="353">
        <v>150</v>
      </c>
      <c r="K243" s="351">
        <v>30</v>
      </c>
      <c r="L243" s="351" t="s">
        <v>822</v>
      </c>
      <c r="M243" s="351" t="s">
        <v>823</v>
      </c>
      <c r="N243" s="351" t="s">
        <v>824</v>
      </c>
      <c r="O243" s="351">
        <v>23</v>
      </c>
      <c r="P243" s="354"/>
    </row>
    <row r="244" spans="1:16" x14ac:dyDescent="0.25">
      <c r="A244" s="349">
        <v>9</v>
      </c>
      <c r="B244" s="350">
        <v>44455</v>
      </c>
      <c r="C244" s="351">
        <v>9</v>
      </c>
      <c r="D244" s="351" t="s">
        <v>220</v>
      </c>
      <c r="E244" s="351" t="s">
        <v>288</v>
      </c>
      <c r="F244" s="352" t="s">
        <v>214</v>
      </c>
      <c r="G244" s="351"/>
      <c r="H244" s="352">
        <v>11</v>
      </c>
      <c r="I244" s="352">
        <v>9</v>
      </c>
      <c r="J244" s="353">
        <v>146</v>
      </c>
      <c r="K244" s="351">
        <v>30</v>
      </c>
      <c r="L244" s="351" t="s">
        <v>825</v>
      </c>
      <c r="M244" s="351" t="s">
        <v>826</v>
      </c>
      <c r="N244" s="351" t="s">
        <v>827</v>
      </c>
      <c r="O244" s="351">
        <v>25</v>
      </c>
      <c r="P244" s="354"/>
    </row>
    <row r="245" spans="1:16" x14ac:dyDescent="0.25">
      <c r="A245" s="349">
        <v>9</v>
      </c>
      <c r="B245" s="350">
        <v>44455</v>
      </c>
      <c r="C245" s="351">
        <v>9</v>
      </c>
      <c r="D245" s="351" t="s">
        <v>220</v>
      </c>
      <c r="E245" s="351" t="s">
        <v>291</v>
      </c>
      <c r="F245" s="352" t="s">
        <v>215</v>
      </c>
      <c r="G245" s="351"/>
      <c r="H245" s="352">
        <v>12</v>
      </c>
      <c r="I245" s="352">
        <v>10</v>
      </c>
      <c r="J245" s="353">
        <v>144</v>
      </c>
      <c r="K245" s="351">
        <v>30</v>
      </c>
      <c r="L245" s="351" t="s">
        <v>828</v>
      </c>
      <c r="M245" s="351" t="s">
        <v>829</v>
      </c>
      <c r="N245" s="351" t="s">
        <v>830</v>
      </c>
      <c r="O245" s="351">
        <v>7</v>
      </c>
      <c r="P245" s="354"/>
    </row>
    <row r="246" spans="1:16" x14ac:dyDescent="0.25">
      <c r="A246" s="349">
        <v>9</v>
      </c>
      <c r="B246" s="350">
        <v>44455</v>
      </c>
      <c r="C246" s="351">
        <v>9</v>
      </c>
      <c r="D246" s="351" t="s">
        <v>220</v>
      </c>
      <c r="E246" s="351" t="s">
        <v>309</v>
      </c>
      <c r="F246" s="352" t="s">
        <v>207</v>
      </c>
      <c r="G246" s="351"/>
      <c r="H246" s="352">
        <v>13</v>
      </c>
      <c r="I246" s="352">
        <v>11</v>
      </c>
      <c r="J246" s="353">
        <v>132</v>
      </c>
      <c r="K246" s="351">
        <v>30</v>
      </c>
      <c r="L246" s="351" t="s">
        <v>831</v>
      </c>
      <c r="M246" s="351" t="s">
        <v>832</v>
      </c>
      <c r="N246" s="351" t="s">
        <v>833</v>
      </c>
      <c r="O246" s="351">
        <v>16</v>
      </c>
      <c r="P246" s="354"/>
    </row>
    <row r="247" spans="1:16" x14ac:dyDescent="0.25">
      <c r="A247" s="349">
        <v>9</v>
      </c>
      <c r="B247" s="350">
        <v>44455</v>
      </c>
      <c r="C247" s="351">
        <v>9</v>
      </c>
      <c r="D247" s="351" t="s">
        <v>220</v>
      </c>
      <c r="E247" s="351" t="s">
        <v>304</v>
      </c>
      <c r="F247" s="352" t="s">
        <v>216</v>
      </c>
      <c r="G247" s="351"/>
      <c r="H247" s="352">
        <v>14</v>
      </c>
      <c r="I247" s="352">
        <v>12</v>
      </c>
      <c r="J247" s="353">
        <v>135</v>
      </c>
      <c r="K247" s="351">
        <v>30</v>
      </c>
      <c r="L247" s="351" t="s">
        <v>834</v>
      </c>
      <c r="M247" s="351" t="s">
        <v>835</v>
      </c>
      <c r="N247" s="351" t="s">
        <v>830</v>
      </c>
      <c r="O247" s="351">
        <v>18</v>
      </c>
      <c r="P247" s="354"/>
    </row>
    <row r="248" spans="1:16" x14ac:dyDescent="0.25">
      <c r="A248" s="349">
        <v>9</v>
      </c>
      <c r="B248" s="350">
        <v>44455</v>
      </c>
      <c r="C248" s="351">
        <v>9</v>
      </c>
      <c r="D248" s="351" t="s">
        <v>220</v>
      </c>
      <c r="E248" s="351" t="s">
        <v>6</v>
      </c>
      <c r="F248" s="352" t="s">
        <v>215</v>
      </c>
      <c r="G248" s="351"/>
      <c r="H248" s="352">
        <v>15</v>
      </c>
      <c r="I248" s="352">
        <v>13</v>
      </c>
      <c r="J248" s="353">
        <v>130</v>
      </c>
      <c r="K248" s="351">
        <v>30</v>
      </c>
      <c r="L248" s="351" t="s">
        <v>836</v>
      </c>
      <c r="M248" s="351" t="s">
        <v>837</v>
      </c>
      <c r="N248" s="351" t="s">
        <v>838</v>
      </c>
      <c r="O248" s="351">
        <v>11</v>
      </c>
      <c r="P248" s="354"/>
    </row>
    <row r="249" spans="1:16" x14ac:dyDescent="0.25">
      <c r="A249" s="349">
        <v>9</v>
      </c>
      <c r="B249" s="350">
        <v>44455</v>
      </c>
      <c r="C249" s="351">
        <v>9</v>
      </c>
      <c r="D249" s="351" t="s">
        <v>220</v>
      </c>
      <c r="E249" s="351" t="s">
        <v>305</v>
      </c>
      <c r="F249" s="352" t="s">
        <v>215</v>
      </c>
      <c r="G249" s="351"/>
      <c r="H249" s="352">
        <v>16</v>
      </c>
      <c r="I249" s="352">
        <v>14</v>
      </c>
      <c r="J249" s="353">
        <v>125</v>
      </c>
      <c r="K249" s="351">
        <v>30</v>
      </c>
      <c r="L249" s="351" t="s">
        <v>839</v>
      </c>
      <c r="M249" s="351" t="s">
        <v>840</v>
      </c>
      <c r="N249" s="351" t="s">
        <v>841</v>
      </c>
      <c r="O249" s="351">
        <v>17</v>
      </c>
      <c r="P249" s="354"/>
    </row>
    <row r="250" spans="1:16" x14ac:dyDescent="0.25">
      <c r="A250" s="349">
        <v>9</v>
      </c>
      <c r="B250" s="350">
        <v>44455</v>
      </c>
      <c r="C250" s="351">
        <v>9</v>
      </c>
      <c r="D250" s="351" t="s">
        <v>220</v>
      </c>
      <c r="E250" s="351" t="s">
        <v>299</v>
      </c>
      <c r="F250" s="352" t="s">
        <v>213</v>
      </c>
      <c r="G250" s="351"/>
      <c r="H250" s="352">
        <v>17</v>
      </c>
      <c r="I250" s="352">
        <v>15</v>
      </c>
      <c r="J250" s="353">
        <v>121</v>
      </c>
      <c r="K250" s="351">
        <v>30</v>
      </c>
      <c r="L250" s="351" t="s">
        <v>842</v>
      </c>
      <c r="M250" s="351" t="s">
        <v>843</v>
      </c>
      <c r="N250" s="351" t="s">
        <v>844</v>
      </c>
      <c r="O250" s="351">
        <v>27</v>
      </c>
      <c r="P250" s="354"/>
    </row>
    <row r="251" spans="1:16" x14ac:dyDescent="0.25">
      <c r="A251" s="349">
        <v>9</v>
      </c>
      <c r="B251" s="350">
        <v>44455</v>
      </c>
      <c r="C251" s="351">
        <v>9</v>
      </c>
      <c r="D251" s="351" t="s">
        <v>220</v>
      </c>
      <c r="E251" s="351" t="s">
        <v>282</v>
      </c>
      <c r="F251" s="352" t="s">
        <v>214</v>
      </c>
      <c r="G251" s="351"/>
      <c r="H251" s="352">
        <v>18</v>
      </c>
      <c r="I251" s="319">
        <v>18</v>
      </c>
      <c r="J251" s="353">
        <v>126</v>
      </c>
      <c r="K251" s="351">
        <v>30</v>
      </c>
      <c r="L251" s="351" t="s">
        <v>845</v>
      </c>
      <c r="M251" s="351" t="s">
        <v>846</v>
      </c>
      <c r="N251" s="351" t="s">
        <v>847</v>
      </c>
      <c r="O251" s="351">
        <v>20</v>
      </c>
      <c r="P251" s="354"/>
    </row>
    <row r="252" spans="1:16" x14ac:dyDescent="0.25">
      <c r="A252" s="349">
        <v>9</v>
      </c>
      <c r="B252" s="350">
        <v>44455</v>
      </c>
      <c r="C252" s="351">
        <v>9</v>
      </c>
      <c r="D252" s="351" t="s">
        <v>220</v>
      </c>
      <c r="E252" s="351" t="s">
        <v>281</v>
      </c>
      <c r="F252" s="352" t="s">
        <v>217</v>
      </c>
      <c r="G252" s="351"/>
      <c r="H252" s="352">
        <v>19</v>
      </c>
      <c r="I252" s="352">
        <v>19</v>
      </c>
      <c r="J252" s="353">
        <v>101</v>
      </c>
      <c r="K252" s="351">
        <v>29</v>
      </c>
      <c r="L252" s="351" t="s">
        <v>219</v>
      </c>
      <c r="M252" s="351" t="s">
        <v>848</v>
      </c>
      <c r="N252" s="351" t="s">
        <v>849</v>
      </c>
      <c r="O252" s="351">
        <v>15</v>
      </c>
      <c r="P252" s="354"/>
    </row>
    <row r="253" spans="1:16" x14ac:dyDescent="0.25">
      <c r="A253" s="184">
        <v>9</v>
      </c>
      <c r="B253" s="185">
        <v>44455</v>
      </c>
      <c r="C253" s="186">
        <v>9</v>
      </c>
      <c r="D253" s="186" t="s">
        <v>220</v>
      </c>
      <c r="E253" s="186" t="s">
        <v>296</v>
      </c>
      <c r="F253" s="186" t="s">
        <v>216</v>
      </c>
      <c r="G253" s="186"/>
      <c r="H253" s="186">
        <v>20</v>
      </c>
      <c r="I253" s="186">
        <v>30</v>
      </c>
      <c r="J253" s="188">
        <v>122</v>
      </c>
      <c r="K253" s="186">
        <v>29</v>
      </c>
      <c r="L253" s="186" t="s">
        <v>219</v>
      </c>
      <c r="M253" s="186" t="s">
        <v>850</v>
      </c>
      <c r="N253" s="186" t="s">
        <v>851</v>
      </c>
      <c r="O253" s="186">
        <v>29</v>
      </c>
      <c r="P253" s="189"/>
    </row>
    <row r="254" spans="1:16" x14ac:dyDescent="0.25">
      <c r="A254" s="349">
        <v>9</v>
      </c>
      <c r="B254" s="350">
        <v>44455</v>
      </c>
      <c r="C254" s="351">
        <v>9</v>
      </c>
      <c r="D254" s="351" t="s">
        <v>220</v>
      </c>
      <c r="E254" s="351" t="s">
        <v>302</v>
      </c>
      <c r="F254" s="352" t="s">
        <v>209</v>
      </c>
      <c r="G254" s="351"/>
      <c r="H254" s="352">
        <v>21</v>
      </c>
      <c r="I254" s="352">
        <v>20</v>
      </c>
      <c r="J254" s="353">
        <v>113</v>
      </c>
      <c r="K254" s="351">
        <v>29</v>
      </c>
      <c r="L254" s="351" t="s">
        <v>219</v>
      </c>
      <c r="M254" s="351" t="s">
        <v>852</v>
      </c>
      <c r="N254" s="351" t="s">
        <v>853</v>
      </c>
      <c r="O254" s="351">
        <v>17</v>
      </c>
      <c r="P254" s="354"/>
    </row>
    <row r="255" spans="1:16" x14ac:dyDescent="0.25">
      <c r="A255" s="349">
        <v>9</v>
      </c>
      <c r="B255" s="350">
        <v>44455</v>
      </c>
      <c r="C255" s="351">
        <v>9</v>
      </c>
      <c r="D255" s="351" t="s">
        <v>220</v>
      </c>
      <c r="E255" s="351" t="s">
        <v>286</v>
      </c>
      <c r="F255" s="352" t="s">
        <v>210</v>
      </c>
      <c r="G255" s="351"/>
      <c r="H255" s="352">
        <v>22</v>
      </c>
      <c r="I255" s="352">
        <v>21</v>
      </c>
      <c r="J255" s="353">
        <v>151</v>
      </c>
      <c r="K255" s="351">
        <v>20</v>
      </c>
      <c r="L255" s="351" t="s">
        <v>249</v>
      </c>
      <c r="M255" s="351" t="s">
        <v>854</v>
      </c>
      <c r="N255" s="351" t="s">
        <v>855</v>
      </c>
      <c r="O255" s="351">
        <v>17</v>
      </c>
      <c r="P255" s="354"/>
    </row>
    <row r="256" spans="1:16" ht="15.75" thickBot="1" x14ac:dyDescent="0.3">
      <c r="A256" s="355">
        <v>9</v>
      </c>
      <c r="B256" s="356">
        <v>44455</v>
      </c>
      <c r="C256" s="357">
        <v>9</v>
      </c>
      <c r="D256" s="357" t="s">
        <v>220</v>
      </c>
      <c r="E256" s="357" t="s">
        <v>303</v>
      </c>
      <c r="F256" s="358" t="s">
        <v>210</v>
      </c>
      <c r="G256" s="357"/>
      <c r="H256" s="358">
        <v>23</v>
      </c>
      <c r="I256" s="358">
        <v>22</v>
      </c>
      <c r="J256" s="359">
        <v>143</v>
      </c>
      <c r="K256" s="357">
        <v>16</v>
      </c>
      <c r="L256" s="357" t="s">
        <v>222</v>
      </c>
      <c r="M256" s="357" t="s">
        <v>856</v>
      </c>
      <c r="N256" s="357" t="s">
        <v>857</v>
      </c>
      <c r="O256" s="357">
        <v>6</v>
      </c>
      <c r="P256" s="360"/>
    </row>
    <row r="257" spans="1:16" x14ac:dyDescent="0.25">
      <c r="A257" s="109">
        <v>10</v>
      </c>
      <c r="B257" s="110"/>
      <c r="C257" s="111"/>
      <c r="D257" s="111"/>
      <c r="E257" s="111" t="s">
        <v>259</v>
      </c>
      <c r="F257" s="112"/>
      <c r="G257" s="111"/>
      <c r="H257" s="112"/>
      <c r="I257" s="111">
        <f>VLOOKUP(E257,'SIMULAÇÃO 11 e 12'!$B$3:$H$47,2,FALSE)</f>
        <v>9</v>
      </c>
      <c r="J257" s="113"/>
      <c r="K257" s="111"/>
      <c r="L257" s="111"/>
      <c r="M257" s="111"/>
      <c r="N257" s="111"/>
      <c r="O257" s="111"/>
      <c r="P257" s="114"/>
    </row>
    <row r="258" spans="1:16" x14ac:dyDescent="0.25">
      <c r="A258" s="103">
        <v>10</v>
      </c>
      <c r="B258" s="104"/>
      <c r="C258" s="105"/>
      <c r="D258" s="105"/>
      <c r="E258" s="105" t="s">
        <v>292</v>
      </c>
      <c r="F258" s="106"/>
      <c r="G258" s="105"/>
      <c r="H258" s="106"/>
      <c r="I258" s="105">
        <f>VLOOKUP(E258,'SIMULAÇÃO 11 e 12'!$B$3:$H$47,2,FALSE)</f>
        <v>8</v>
      </c>
      <c r="J258" s="107"/>
      <c r="K258" s="105"/>
      <c r="L258" s="105"/>
      <c r="M258" s="105"/>
      <c r="N258" s="105"/>
      <c r="O258" s="105"/>
      <c r="P258" s="108"/>
    </row>
    <row r="259" spans="1:16" x14ac:dyDescent="0.25">
      <c r="A259" s="103">
        <v>10</v>
      </c>
      <c r="B259" s="104"/>
      <c r="C259" s="105"/>
      <c r="D259" s="105"/>
      <c r="E259" s="105" t="s">
        <v>300</v>
      </c>
      <c r="F259" s="106"/>
      <c r="G259" s="105"/>
      <c r="H259" s="106"/>
      <c r="I259" s="105">
        <f>VLOOKUP(E259,'SIMULAÇÃO 11 e 12'!$B$3:$H$47,2,FALSE)</f>
        <v>7</v>
      </c>
      <c r="J259" s="107"/>
      <c r="K259" s="105"/>
      <c r="L259" s="105"/>
      <c r="M259" s="105"/>
      <c r="N259" s="105"/>
      <c r="O259" s="105"/>
      <c r="P259" s="108"/>
    </row>
    <row r="260" spans="1:16" x14ac:dyDescent="0.25">
      <c r="A260" s="103">
        <v>10</v>
      </c>
      <c r="B260" s="104"/>
      <c r="C260" s="105"/>
      <c r="D260" s="105"/>
      <c r="E260" s="105" t="s">
        <v>7</v>
      </c>
      <c r="F260" s="106"/>
      <c r="G260" s="105"/>
      <c r="H260" s="106"/>
      <c r="I260" s="105">
        <f>VLOOKUP(E260,'SIMULAÇÃO 11 e 12'!$B$3:$H$47,2,FALSE)</f>
        <v>3</v>
      </c>
      <c r="J260" s="107"/>
      <c r="K260" s="105"/>
      <c r="L260" s="105"/>
      <c r="M260" s="105"/>
      <c r="N260" s="105"/>
      <c r="O260" s="105"/>
      <c r="P260" s="108"/>
    </row>
    <row r="261" spans="1:16" x14ac:dyDescent="0.25">
      <c r="A261" s="103">
        <v>10</v>
      </c>
      <c r="B261" s="104"/>
      <c r="C261" s="105"/>
      <c r="D261" s="105"/>
      <c r="E261" s="105" t="s">
        <v>261</v>
      </c>
      <c r="F261" s="106"/>
      <c r="G261" s="105"/>
      <c r="H261" s="106"/>
      <c r="I261" s="105">
        <f>VLOOKUP(E261,'SIMULAÇÃO 11 e 12'!$B$3:$H$47,2,FALSE)</f>
        <v>0</v>
      </c>
      <c r="J261" s="107"/>
      <c r="K261" s="105"/>
      <c r="L261" s="105"/>
      <c r="M261" s="105"/>
      <c r="N261" s="105"/>
      <c r="O261" s="105"/>
      <c r="P261" s="108"/>
    </row>
    <row r="262" spans="1:16" x14ac:dyDescent="0.25">
      <c r="A262" s="103">
        <v>10</v>
      </c>
      <c r="B262" s="104"/>
      <c r="C262" s="105"/>
      <c r="D262" s="105"/>
      <c r="E262" s="105" t="s">
        <v>6</v>
      </c>
      <c r="F262" s="106"/>
      <c r="G262" s="105"/>
      <c r="H262" s="106"/>
      <c r="I262" s="105">
        <f>VLOOKUP(E262,'SIMULAÇÃO 11 e 12'!$B$3:$H$47,2,FALSE)</f>
        <v>0</v>
      </c>
      <c r="J262" s="107"/>
      <c r="K262" s="105"/>
      <c r="L262" s="105"/>
      <c r="M262" s="105"/>
      <c r="N262" s="105"/>
      <c r="O262" s="105"/>
      <c r="P262" s="108"/>
    </row>
    <row r="263" spans="1:16" x14ac:dyDescent="0.25">
      <c r="A263" s="103">
        <v>10</v>
      </c>
      <c r="B263" s="104"/>
      <c r="C263" s="105"/>
      <c r="D263" s="105"/>
      <c r="E263" s="105" t="s">
        <v>262</v>
      </c>
      <c r="F263" s="106"/>
      <c r="G263" s="105"/>
      <c r="H263" s="106"/>
      <c r="I263" s="105">
        <f>VLOOKUP(E263,'SIMULAÇÃO 11 e 12'!$B$3:$H$47,2,FALSE)</f>
        <v>0</v>
      </c>
      <c r="J263" s="107"/>
      <c r="K263" s="105"/>
      <c r="L263" s="105"/>
      <c r="M263" s="105"/>
      <c r="N263" s="105"/>
      <c r="O263" s="105"/>
      <c r="P263" s="108"/>
    </row>
    <row r="264" spans="1:16" x14ac:dyDescent="0.25">
      <c r="A264" s="103">
        <v>10</v>
      </c>
      <c r="B264" s="104"/>
      <c r="C264" s="105"/>
      <c r="D264" s="105"/>
      <c r="E264" s="105" t="s">
        <v>260</v>
      </c>
      <c r="F264" s="106"/>
      <c r="G264" s="105"/>
      <c r="H264" s="106"/>
      <c r="I264" s="105">
        <f>VLOOKUP(E264,'SIMULAÇÃO 11 e 12'!$B$3:$H$47,2,FALSE)</f>
        <v>0</v>
      </c>
      <c r="J264" s="107"/>
      <c r="K264" s="105"/>
      <c r="L264" s="105"/>
      <c r="M264" s="105"/>
      <c r="N264" s="105"/>
      <c r="O264" s="105"/>
      <c r="P264" s="108"/>
    </row>
    <row r="265" spans="1:16" x14ac:dyDescent="0.25">
      <c r="A265" s="103">
        <v>10</v>
      </c>
      <c r="B265" s="104"/>
      <c r="C265" s="105"/>
      <c r="D265" s="105"/>
      <c r="E265" s="105" t="s">
        <v>282</v>
      </c>
      <c r="F265" s="106"/>
      <c r="G265" s="105"/>
      <c r="H265" s="106"/>
      <c r="I265" s="105">
        <f>VLOOKUP(E265,'SIMULAÇÃO 11 e 12'!$B$3:$H$47,2,FALSE)</f>
        <v>0</v>
      </c>
      <c r="J265" s="107"/>
      <c r="K265" s="105"/>
      <c r="L265" s="105"/>
      <c r="M265" s="105"/>
      <c r="N265" s="105"/>
      <c r="O265" s="105"/>
      <c r="P265" s="108"/>
    </row>
    <row r="266" spans="1:16" x14ac:dyDescent="0.25">
      <c r="A266" s="103">
        <v>10</v>
      </c>
      <c r="B266" s="104"/>
      <c r="C266" s="105"/>
      <c r="D266" s="105"/>
      <c r="E266" s="105" t="s">
        <v>280</v>
      </c>
      <c r="F266" s="106"/>
      <c r="G266" s="105"/>
      <c r="H266" s="106"/>
      <c r="I266" s="105">
        <f>VLOOKUP(E266,'SIMULAÇÃO 11 e 12'!$B$3:$H$47,2,FALSE)</f>
        <v>0</v>
      </c>
      <c r="J266" s="107"/>
      <c r="K266" s="105"/>
      <c r="L266" s="105"/>
      <c r="M266" s="105"/>
      <c r="N266" s="105"/>
      <c r="O266" s="105"/>
      <c r="P266" s="108"/>
    </row>
    <row r="267" spans="1:16" x14ac:dyDescent="0.25">
      <c r="A267" s="103">
        <v>10</v>
      </c>
      <c r="B267" s="104"/>
      <c r="C267" s="105"/>
      <c r="D267" s="105"/>
      <c r="E267" s="105" t="s">
        <v>313</v>
      </c>
      <c r="F267" s="106"/>
      <c r="G267" s="105"/>
      <c r="H267" s="106"/>
      <c r="I267" s="105">
        <f>VLOOKUP(E267,'SIMULAÇÃO 11 e 12'!$B$3:$H$47,2,FALSE)</f>
        <v>0</v>
      </c>
      <c r="J267" s="107"/>
      <c r="K267" s="105"/>
      <c r="L267" s="105"/>
      <c r="M267" s="105"/>
      <c r="N267" s="105"/>
      <c r="O267" s="105"/>
      <c r="P267" s="108"/>
    </row>
    <row r="268" spans="1:16" x14ac:dyDescent="0.25">
      <c r="A268" s="103">
        <v>10</v>
      </c>
      <c r="B268" s="104"/>
      <c r="C268" s="105"/>
      <c r="D268" s="105"/>
      <c r="E268" s="105" t="s">
        <v>311</v>
      </c>
      <c r="F268" s="106"/>
      <c r="G268" s="105"/>
      <c r="H268" s="106"/>
      <c r="I268" s="105">
        <f>VLOOKUP(E268,'SIMULAÇÃO 11 e 12'!$B$3:$H$47,2,FALSE)</f>
        <v>0</v>
      </c>
      <c r="J268" s="107"/>
      <c r="K268" s="105"/>
      <c r="L268" s="105"/>
      <c r="M268" s="105"/>
      <c r="N268" s="105"/>
      <c r="O268" s="105"/>
      <c r="P268" s="108"/>
    </row>
    <row r="269" spans="1:16" x14ac:dyDescent="0.25">
      <c r="A269" s="103">
        <v>10</v>
      </c>
      <c r="B269" s="104"/>
      <c r="C269" s="105"/>
      <c r="D269" s="105"/>
      <c r="E269" s="105" t="s">
        <v>291</v>
      </c>
      <c r="F269" s="106"/>
      <c r="G269" s="105"/>
      <c r="H269" s="106"/>
      <c r="I269" s="105">
        <f>VLOOKUP(E269,'SIMULAÇÃO 11 e 12'!$B$3:$H$47,2,FALSE)</f>
        <v>0</v>
      </c>
      <c r="J269" s="107"/>
      <c r="K269" s="105"/>
      <c r="L269" s="105"/>
      <c r="M269" s="105"/>
      <c r="N269" s="105"/>
      <c r="O269" s="105"/>
      <c r="P269" s="108"/>
    </row>
    <row r="270" spans="1:16" x14ac:dyDescent="0.25">
      <c r="A270" s="103">
        <v>10</v>
      </c>
      <c r="B270" s="104"/>
      <c r="C270" s="105"/>
      <c r="D270" s="105"/>
      <c r="E270" s="105" t="s">
        <v>304</v>
      </c>
      <c r="F270" s="106"/>
      <c r="G270" s="105"/>
      <c r="H270" s="106"/>
      <c r="I270" s="105">
        <f>VLOOKUP(E270,'SIMULAÇÃO 11 e 12'!$B$3:$H$47,2,FALSE)</f>
        <v>0</v>
      </c>
      <c r="J270" s="107"/>
      <c r="K270" s="105"/>
      <c r="L270" s="105"/>
      <c r="M270" s="105"/>
      <c r="N270" s="105"/>
      <c r="O270" s="105"/>
      <c r="P270" s="108"/>
    </row>
    <row r="271" spans="1:16" x14ac:dyDescent="0.25">
      <c r="A271" s="103">
        <v>10</v>
      </c>
      <c r="B271" s="104"/>
      <c r="C271" s="105"/>
      <c r="D271" s="105"/>
      <c r="E271" s="105" t="s">
        <v>288</v>
      </c>
      <c r="F271" s="106"/>
      <c r="G271" s="105"/>
      <c r="H271" s="106"/>
      <c r="I271" s="105">
        <f>VLOOKUP(E271,'SIMULAÇÃO 11 e 12'!$B$3:$H$47,2,FALSE)</f>
        <v>0</v>
      </c>
      <c r="J271" s="107"/>
      <c r="K271" s="105"/>
      <c r="L271" s="105"/>
      <c r="M271" s="105"/>
      <c r="N271" s="105"/>
      <c r="O271" s="105"/>
      <c r="P271" s="108"/>
    </row>
    <row r="272" spans="1:16" x14ac:dyDescent="0.25">
      <c r="A272" s="103">
        <v>10</v>
      </c>
      <c r="B272" s="104"/>
      <c r="C272" s="105"/>
      <c r="D272" s="105"/>
      <c r="E272" s="105" t="s">
        <v>305</v>
      </c>
      <c r="F272" s="106"/>
      <c r="G272" s="105"/>
      <c r="H272" s="106"/>
      <c r="I272" s="105">
        <f>VLOOKUP(E272,'SIMULAÇÃO 11 e 12'!$B$3:$H$47,2,FALSE)</f>
        <v>0</v>
      </c>
      <c r="J272" s="107"/>
      <c r="K272" s="105"/>
      <c r="L272" s="105"/>
      <c r="M272" s="105"/>
      <c r="N272" s="105"/>
      <c r="O272" s="105"/>
      <c r="P272" s="108"/>
    </row>
    <row r="273" spans="1:16" x14ac:dyDescent="0.25">
      <c r="A273" s="103">
        <v>10</v>
      </c>
      <c r="B273" s="104"/>
      <c r="C273" s="105"/>
      <c r="D273" s="105"/>
      <c r="E273" s="105" t="s">
        <v>289</v>
      </c>
      <c r="F273" s="106"/>
      <c r="G273" s="105"/>
      <c r="H273" s="106"/>
      <c r="I273" s="105">
        <f>VLOOKUP(E273,'SIMULAÇÃO 11 e 12'!$B$3:$H$47,2,FALSE)</f>
        <v>0</v>
      </c>
      <c r="J273" s="107"/>
      <c r="K273" s="105"/>
      <c r="L273" s="105"/>
      <c r="M273" s="105"/>
      <c r="N273" s="105"/>
      <c r="O273" s="105"/>
      <c r="P273" s="108"/>
    </row>
    <row r="274" spans="1:16" x14ac:dyDescent="0.25">
      <c r="A274" s="103">
        <v>10</v>
      </c>
      <c r="B274" s="104"/>
      <c r="C274" s="105"/>
      <c r="D274" s="105"/>
      <c r="E274" s="105" t="s">
        <v>303</v>
      </c>
      <c r="F274" s="106"/>
      <c r="G274" s="105"/>
      <c r="H274" s="106"/>
      <c r="I274" s="105">
        <f>VLOOKUP(E274,'SIMULAÇÃO 11 e 12'!$B$3:$H$47,2,FALSE)</f>
        <v>0</v>
      </c>
      <c r="J274" s="107"/>
      <c r="K274" s="105"/>
      <c r="L274" s="105"/>
      <c r="M274" s="105"/>
      <c r="N274" s="105"/>
      <c r="O274" s="105"/>
      <c r="P274" s="108"/>
    </row>
    <row r="275" spans="1:16" x14ac:dyDescent="0.25">
      <c r="A275" s="103">
        <v>10</v>
      </c>
      <c r="B275" s="104"/>
      <c r="C275" s="105"/>
      <c r="D275" s="105"/>
      <c r="E275" s="105" t="s">
        <v>302</v>
      </c>
      <c r="F275" s="106"/>
      <c r="G275" s="105"/>
      <c r="H275" s="106"/>
      <c r="I275" s="105">
        <f>VLOOKUP(E275,'SIMULAÇÃO 11 e 12'!$B$3:$H$47,2,FALSE)</f>
        <v>0</v>
      </c>
      <c r="J275" s="107"/>
      <c r="K275" s="105"/>
      <c r="L275" s="105"/>
      <c r="M275" s="105"/>
      <c r="N275" s="105"/>
      <c r="O275" s="105"/>
      <c r="P275" s="108"/>
    </row>
    <row r="276" spans="1:16" x14ac:dyDescent="0.25">
      <c r="A276" s="103">
        <v>10</v>
      </c>
      <c r="B276" s="104"/>
      <c r="C276" s="105"/>
      <c r="D276" s="105"/>
      <c r="E276" s="105" t="s">
        <v>299</v>
      </c>
      <c r="F276" s="106"/>
      <c r="G276" s="105"/>
      <c r="H276" s="106"/>
      <c r="I276" s="105">
        <f>VLOOKUP(E276,'SIMULAÇÃO 11 e 12'!$B$3:$H$47,2,FALSE)</f>
        <v>0</v>
      </c>
      <c r="J276" s="107"/>
      <c r="K276" s="105"/>
      <c r="L276" s="105"/>
      <c r="M276" s="105"/>
      <c r="N276" s="105"/>
      <c r="O276" s="105"/>
      <c r="P276" s="108"/>
    </row>
    <row r="277" spans="1:16" x14ac:dyDescent="0.25">
      <c r="A277" s="103">
        <v>10</v>
      </c>
      <c r="B277" s="104"/>
      <c r="C277" s="105"/>
      <c r="D277" s="105"/>
      <c r="E277" s="105" t="s">
        <v>295</v>
      </c>
      <c r="F277" s="106"/>
      <c r="G277" s="105"/>
      <c r="H277" s="106"/>
      <c r="I277" s="105">
        <f>VLOOKUP(E277,'SIMULAÇÃO 11 e 12'!$B$3:$H$47,2,FALSE)</f>
        <v>0</v>
      </c>
      <c r="J277" s="107"/>
      <c r="K277" s="105"/>
      <c r="L277" s="105"/>
      <c r="M277" s="105"/>
      <c r="N277" s="105"/>
      <c r="O277" s="105"/>
      <c r="P277" s="108"/>
    </row>
    <row r="278" spans="1:16" x14ac:dyDescent="0.25">
      <c r="A278" s="103">
        <v>10</v>
      </c>
      <c r="B278" s="104"/>
      <c r="C278" s="105"/>
      <c r="D278" s="105"/>
      <c r="E278" s="105" t="s">
        <v>312</v>
      </c>
      <c r="F278" s="106"/>
      <c r="G278" s="105"/>
      <c r="H278" s="106"/>
      <c r="I278" s="105">
        <f>VLOOKUP(E278,'SIMULAÇÃO 11 e 12'!$B$3:$H$47,2,FALSE)</f>
        <v>0</v>
      </c>
      <c r="J278" s="107"/>
      <c r="K278" s="105"/>
      <c r="L278" s="105"/>
      <c r="M278" s="105"/>
      <c r="N278" s="105"/>
      <c r="O278" s="105"/>
      <c r="P278" s="108"/>
    </row>
    <row r="279" spans="1:16" x14ac:dyDescent="0.25">
      <c r="A279" s="103">
        <v>10</v>
      </c>
      <c r="B279" s="104"/>
      <c r="C279" s="105"/>
      <c r="D279" s="105"/>
      <c r="E279" s="105" t="s">
        <v>309</v>
      </c>
      <c r="F279" s="106"/>
      <c r="G279" s="105"/>
      <c r="H279" s="106"/>
      <c r="I279" s="105">
        <f>VLOOKUP(E279,'SIMULAÇÃO 11 e 12'!$B$3:$H$47,2,FALSE)</f>
        <v>0</v>
      </c>
      <c r="J279" s="107"/>
      <c r="K279" s="105"/>
      <c r="L279" s="105"/>
      <c r="M279" s="105"/>
      <c r="N279" s="105"/>
      <c r="O279" s="105"/>
      <c r="P279" s="108"/>
    </row>
    <row r="280" spans="1:16" x14ac:dyDescent="0.25">
      <c r="A280" s="103">
        <v>10</v>
      </c>
      <c r="B280" s="104"/>
      <c r="C280" s="105"/>
      <c r="D280" s="105"/>
      <c r="E280" s="105" t="s">
        <v>286</v>
      </c>
      <c r="F280" s="106"/>
      <c r="G280" s="105"/>
      <c r="H280" s="106"/>
      <c r="I280" s="105">
        <f>VLOOKUP(E280,'SIMULAÇÃO 11 e 12'!$B$3:$H$47,2,FALSE)</f>
        <v>0</v>
      </c>
      <c r="J280" s="107"/>
      <c r="K280" s="105"/>
      <c r="L280" s="105"/>
      <c r="M280" s="105"/>
      <c r="N280" s="105"/>
      <c r="O280" s="105"/>
      <c r="P280" s="108"/>
    </row>
    <row r="281" spans="1:16" x14ac:dyDescent="0.25">
      <c r="A281" s="103">
        <v>10</v>
      </c>
      <c r="B281" s="104"/>
      <c r="C281" s="105"/>
      <c r="D281" s="105"/>
      <c r="E281" s="105" t="s">
        <v>310</v>
      </c>
      <c r="F281" s="106"/>
      <c r="G281" s="105"/>
      <c r="H281" s="106"/>
      <c r="I281" s="105">
        <f>VLOOKUP(E281,'SIMULAÇÃO 11 e 12'!$B$3:$H$47,2,FALSE)</f>
        <v>0</v>
      </c>
      <c r="J281" s="107"/>
      <c r="K281" s="105"/>
      <c r="L281" s="105"/>
      <c r="M281" s="105"/>
      <c r="N281" s="105"/>
      <c r="O281" s="105"/>
      <c r="P281" s="108"/>
    </row>
    <row r="282" spans="1:16" x14ac:dyDescent="0.25">
      <c r="A282" s="103">
        <v>10</v>
      </c>
      <c r="B282" s="104"/>
      <c r="C282" s="105"/>
      <c r="D282" s="105"/>
      <c r="E282" s="105" t="s">
        <v>258</v>
      </c>
      <c r="F282" s="106"/>
      <c r="G282" s="105"/>
      <c r="H282" s="106"/>
      <c r="I282" s="105">
        <f>VLOOKUP(E282,'SIMULAÇÃO 11 e 12'!$B$3:$H$47,2,FALSE)</f>
        <v>0</v>
      </c>
      <c r="J282" s="107"/>
      <c r="K282" s="105"/>
      <c r="L282" s="105"/>
      <c r="M282" s="105"/>
      <c r="N282" s="105"/>
      <c r="O282" s="105"/>
      <c r="P282" s="108"/>
    </row>
    <row r="283" spans="1:16" x14ac:dyDescent="0.25">
      <c r="A283" s="103">
        <v>10</v>
      </c>
      <c r="B283" s="104"/>
      <c r="C283" s="105"/>
      <c r="D283" s="105"/>
      <c r="E283" s="105" t="s">
        <v>281</v>
      </c>
      <c r="F283" s="106"/>
      <c r="G283" s="105"/>
      <c r="H283" s="106"/>
      <c r="I283" s="105">
        <f>VLOOKUP(E283,'SIMULAÇÃO 11 e 12'!$B$3:$H$47,2,FALSE)</f>
        <v>0</v>
      </c>
      <c r="J283" s="107"/>
      <c r="K283" s="105"/>
      <c r="L283" s="105"/>
      <c r="M283" s="105"/>
      <c r="N283" s="105"/>
      <c r="O283" s="105"/>
      <c r="P283" s="108"/>
    </row>
    <row r="284" spans="1:16" x14ac:dyDescent="0.25">
      <c r="A284" s="103">
        <v>10</v>
      </c>
      <c r="B284" s="104"/>
      <c r="C284" s="105"/>
      <c r="D284" s="105"/>
      <c r="E284" s="105" t="s">
        <v>296</v>
      </c>
      <c r="F284" s="106"/>
      <c r="G284" s="105"/>
      <c r="H284" s="106"/>
      <c r="I284" s="105">
        <f>VLOOKUP(E284,'SIMULAÇÃO 11 e 12'!$B$3:$H$47,2,FALSE)</f>
        <v>0</v>
      </c>
      <c r="J284" s="107"/>
      <c r="K284" s="105"/>
      <c r="L284" s="105"/>
      <c r="M284" s="105"/>
      <c r="N284" s="105"/>
      <c r="O284" s="105"/>
      <c r="P284" s="108"/>
    </row>
    <row r="285" spans="1:16" x14ac:dyDescent="0.25">
      <c r="A285" s="103">
        <v>10</v>
      </c>
      <c r="B285" s="104"/>
      <c r="C285" s="105"/>
      <c r="D285" s="105"/>
      <c r="E285" s="105" t="s">
        <v>308</v>
      </c>
      <c r="F285" s="106"/>
      <c r="G285" s="105"/>
      <c r="H285" s="106"/>
      <c r="I285" s="105">
        <f>VLOOKUP(E285,'SIMULAÇÃO 11 e 12'!$B$3:$H$47,2,FALSE)</f>
        <v>0</v>
      </c>
      <c r="J285" s="107"/>
      <c r="K285" s="105"/>
      <c r="L285" s="105"/>
      <c r="M285" s="105"/>
      <c r="N285" s="105"/>
      <c r="O285" s="105"/>
      <c r="P285" s="108"/>
    </row>
    <row r="286" spans="1:16" x14ac:dyDescent="0.25">
      <c r="A286" s="103">
        <v>10</v>
      </c>
      <c r="B286" s="104"/>
      <c r="C286" s="105"/>
      <c r="D286" s="105"/>
      <c r="E286" s="105" t="s">
        <v>294</v>
      </c>
      <c r="F286" s="106"/>
      <c r="G286" s="105"/>
      <c r="H286" s="106"/>
      <c r="I286" s="105">
        <f>VLOOKUP(E286,'SIMULAÇÃO 11 e 12'!$B$3:$H$47,2,FALSE)</f>
        <v>0</v>
      </c>
      <c r="J286" s="107"/>
      <c r="K286" s="105"/>
      <c r="L286" s="105"/>
      <c r="M286" s="105"/>
      <c r="N286" s="105"/>
      <c r="O286" s="105"/>
      <c r="P286" s="108"/>
    </row>
    <row r="287" spans="1:16" x14ac:dyDescent="0.25">
      <c r="A287" s="103">
        <v>10</v>
      </c>
      <c r="B287" s="104"/>
      <c r="C287" s="105"/>
      <c r="D287" s="105"/>
      <c r="E287" s="105" t="s">
        <v>297</v>
      </c>
      <c r="F287" s="106"/>
      <c r="G287" s="105"/>
      <c r="H287" s="106"/>
      <c r="I287" s="105">
        <f>VLOOKUP(E287,'SIMULAÇÃO 11 e 12'!$B$3:$H$47,2,FALSE)</f>
        <v>0</v>
      </c>
      <c r="J287" s="107"/>
      <c r="K287" s="105"/>
      <c r="L287" s="105"/>
      <c r="M287" s="105"/>
      <c r="N287" s="105"/>
      <c r="O287" s="105"/>
      <c r="P287" s="108"/>
    </row>
    <row r="288" spans="1:16" x14ac:dyDescent="0.25">
      <c r="A288" s="103">
        <v>10</v>
      </c>
      <c r="B288" s="104"/>
      <c r="C288" s="105"/>
      <c r="D288" s="105"/>
      <c r="E288" s="105" t="s">
        <v>284</v>
      </c>
      <c r="F288" s="106"/>
      <c r="G288" s="105"/>
      <c r="H288" s="106"/>
      <c r="I288" s="105">
        <f>VLOOKUP(E288,'SIMULAÇÃO 11 e 12'!$B$3:$H$47,2,FALSE)</f>
        <v>0</v>
      </c>
      <c r="J288" s="107"/>
      <c r="K288" s="105"/>
      <c r="L288" s="105"/>
      <c r="M288" s="105"/>
      <c r="N288" s="105"/>
      <c r="O288" s="105"/>
      <c r="P288" s="108"/>
    </row>
    <row r="289" spans="1:16" x14ac:dyDescent="0.25">
      <c r="A289" s="103">
        <v>10</v>
      </c>
      <c r="B289" s="104"/>
      <c r="C289" s="105"/>
      <c r="D289" s="105"/>
      <c r="E289" s="105" t="s">
        <v>298</v>
      </c>
      <c r="F289" s="106"/>
      <c r="G289" s="105"/>
      <c r="H289" s="106"/>
      <c r="I289" s="105">
        <f>VLOOKUP(E289,'SIMULAÇÃO 11 e 12'!$B$3:$H$47,2,FALSE)</f>
        <v>0</v>
      </c>
      <c r="J289" s="107"/>
      <c r="K289" s="105"/>
      <c r="L289" s="105"/>
      <c r="M289" s="105"/>
      <c r="N289" s="105"/>
      <c r="O289" s="105"/>
      <c r="P289" s="108"/>
    </row>
    <row r="290" spans="1:16" x14ac:dyDescent="0.25">
      <c r="A290" s="103">
        <v>10</v>
      </c>
      <c r="B290" s="104"/>
      <c r="C290" s="105"/>
      <c r="D290" s="105"/>
      <c r="E290" s="105" t="s">
        <v>277</v>
      </c>
      <c r="F290" s="106"/>
      <c r="G290" s="105"/>
      <c r="H290" s="106"/>
      <c r="I290" s="105">
        <f>VLOOKUP(E290,'SIMULAÇÃO 11 e 12'!$B$3:$H$47,2,FALSE)</f>
        <v>0</v>
      </c>
      <c r="J290" s="107"/>
      <c r="K290" s="105"/>
      <c r="L290" s="105"/>
      <c r="M290" s="105"/>
      <c r="N290" s="105"/>
      <c r="O290" s="105"/>
      <c r="P290" s="108"/>
    </row>
    <row r="291" spans="1:16" x14ac:dyDescent="0.25">
      <c r="A291" s="103">
        <v>10</v>
      </c>
      <c r="B291" s="104"/>
      <c r="C291" s="105"/>
      <c r="D291" s="105"/>
      <c r="E291" s="105" t="s">
        <v>285</v>
      </c>
      <c r="F291" s="106"/>
      <c r="G291" s="105"/>
      <c r="H291" s="106"/>
      <c r="I291" s="105">
        <f>VLOOKUP(E291,'SIMULAÇÃO 11 e 12'!$B$3:$H$47,2,FALSE)</f>
        <v>0</v>
      </c>
      <c r="J291" s="107"/>
      <c r="K291" s="105"/>
      <c r="L291" s="105"/>
      <c r="M291" s="105"/>
      <c r="N291" s="105"/>
      <c r="O291" s="105"/>
      <c r="P291" s="108"/>
    </row>
    <row r="292" spans="1:16" x14ac:dyDescent="0.25">
      <c r="A292" s="103">
        <v>10</v>
      </c>
      <c r="B292" s="104"/>
      <c r="C292" s="105"/>
      <c r="D292" s="105"/>
      <c r="E292" s="105" t="s">
        <v>293</v>
      </c>
      <c r="F292" s="106"/>
      <c r="G292" s="105"/>
      <c r="H292" s="106"/>
      <c r="I292" s="105">
        <f>VLOOKUP(E292,'SIMULAÇÃO 11 e 12'!$B$3:$H$47,2,FALSE)</f>
        <v>0</v>
      </c>
      <c r="J292" s="107"/>
      <c r="K292" s="105"/>
      <c r="L292" s="105"/>
      <c r="M292" s="105"/>
      <c r="N292" s="105"/>
      <c r="O292" s="105"/>
      <c r="P292" s="108"/>
    </row>
    <row r="293" spans="1:16" x14ac:dyDescent="0.25">
      <c r="A293" s="103">
        <v>10</v>
      </c>
      <c r="B293" s="104"/>
      <c r="C293" s="105"/>
      <c r="D293" s="105"/>
      <c r="E293" s="105" t="s">
        <v>301</v>
      </c>
      <c r="F293" s="106"/>
      <c r="G293" s="105"/>
      <c r="H293" s="106"/>
      <c r="I293" s="105">
        <f>VLOOKUP(E293,'SIMULAÇÃO 11 e 12'!$B$3:$H$47,2,FALSE)</f>
        <v>0</v>
      </c>
      <c r="J293" s="107"/>
      <c r="K293" s="105"/>
      <c r="L293" s="105"/>
      <c r="M293" s="105"/>
      <c r="N293" s="105"/>
      <c r="O293" s="105"/>
      <c r="P293" s="108"/>
    </row>
    <row r="294" spans="1:16" x14ac:dyDescent="0.25">
      <c r="A294" s="103">
        <v>10</v>
      </c>
      <c r="B294" s="104"/>
      <c r="C294" s="105"/>
      <c r="D294" s="105"/>
      <c r="E294" s="105" t="s">
        <v>283</v>
      </c>
      <c r="F294" s="106"/>
      <c r="G294" s="105"/>
      <c r="H294" s="106"/>
      <c r="I294" s="105">
        <f>VLOOKUP(E294,'SIMULAÇÃO 11 e 12'!$B$3:$H$47,2,FALSE)</f>
        <v>0</v>
      </c>
      <c r="J294" s="107"/>
      <c r="K294" s="105"/>
      <c r="L294" s="105"/>
      <c r="M294" s="105"/>
      <c r="N294" s="105"/>
      <c r="O294" s="105"/>
      <c r="P294" s="108"/>
    </row>
    <row r="295" spans="1:16" x14ac:dyDescent="0.25">
      <c r="A295" s="103">
        <v>10</v>
      </c>
      <c r="B295" s="104"/>
      <c r="C295" s="105"/>
      <c r="D295" s="105"/>
      <c r="E295" s="105" t="s">
        <v>278</v>
      </c>
      <c r="F295" s="106"/>
      <c r="G295" s="105"/>
      <c r="H295" s="106"/>
      <c r="I295" s="105">
        <f>VLOOKUP(E295,'SIMULAÇÃO 11 e 12'!$B$3:$H$47,2,FALSE)</f>
        <v>0</v>
      </c>
      <c r="J295" s="107"/>
      <c r="K295" s="105"/>
      <c r="L295" s="105"/>
      <c r="M295" s="105"/>
      <c r="N295" s="105"/>
      <c r="O295" s="105"/>
      <c r="P295" s="108"/>
    </row>
    <row r="296" spans="1:16" x14ac:dyDescent="0.25">
      <c r="A296" s="103">
        <v>10</v>
      </c>
      <c r="B296" s="104"/>
      <c r="C296" s="105"/>
      <c r="D296" s="105"/>
      <c r="E296" s="105" t="s">
        <v>279</v>
      </c>
      <c r="F296" s="106"/>
      <c r="G296" s="105"/>
      <c r="H296" s="106"/>
      <c r="I296" s="105">
        <f>VLOOKUP(E296,'SIMULAÇÃO 11 e 12'!$B$3:$H$47,2,FALSE)</f>
        <v>0</v>
      </c>
      <c r="J296" s="107"/>
      <c r="K296" s="105"/>
      <c r="L296" s="105"/>
      <c r="M296" s="105"/>
      <c r="N296" s="105"/>
      <c r="O296" s="105"/>
      <c r="P296" s="108"/>
    </row>
    <row r="297" spans="1:16" x14ac:dyDescent="0.25">
      <c r="A297" s="103">
        <v>10</v>
      </c>
      <c r="B297" s="104"/>
      <c r="C297" s="105"/>
      <c r="D297" s="105"/>
      <c r="E297" s="105" t="s">
        <v>290</v>
      </c>
      <c r="F297" s="106"/>
      <c r="G297" s="105"/>
      <c r="H297" s="106"/>
      <c r="I297" s="105">
        <f>VLOOKUP(E297,'SIMULAÇÃO 11 e 12'!$B$3:$H$47,2,FALSE)</f>
        <v>0</v>
      </c>
      <c r="J297" s="107"/>
      <c r="K297" s="105"/>
      <c r="L297" s="105"/>
      <c r="M297" s="105"/>
      <c r="N297" s="105"/>
      <c r="O297" s="105"/>
      <c r="P297" s="108"/>
    </row>
    <row r="298" spans="1:16" x14ac:dyDescent="0.25">
      <c r="A298" s="103">
        <v>10</v>
      </c>
      <c r="B298" s="104"/>
      <c r="C298" s="105"/>
      <c r="D298" s="105"/>
      <c r="E298" s="105" t="s">
        <v>257</v>
      </c>
      <c r="F298" s="106"/>
      <c r="G298" s="105"/>
      <c r="H298" s="106"/>
      <c r="I298" s="105">
        <f>VLOOKUP(E298,'SIMULAÇÃO 11 e 12'!$B$3:$H$47,2,FALSE)</f>
        <v>0</v>
      </c>
      <c r="J298" s="107"/>
      <c r="K298" s="105"/>
      <c r="L298" s="105"/>
      <c r="M298" s="105"/>
      <c r="N298" s="105"/>
      <c r="O298" s="105"/>
      <c r="P298" s="108"/>
    </row>
    <row r="299" spans="1:16" x14ac:dyDescent="0.25">
      <c r="A299" s="103">
        <v>10</v>
      </c>
      <c r="B299" s="104"/>
      <c r="C299" s="105"/>
      <c r="D299" s="105"/>
      <c r="E299" s="105" t="s">
        <v>287</v>
      </c>
      <c r="F299" s="106"/>
      <c r="G299" s="105"/>
      <c r="H299" s="106"/>
      <c r="I299" s="105">
        <f>VLOOKUP(E299,'SIMULAÇÃO 11 e 12'!$B$3:$H$47,2,FALSE)</f>
        <v>0</v>
      </c>
      <c r="J299" s="107"/>
      <c r="K299" s="105"/>
      <c r="L299" s="105"/>
      <c r="M299" s="105"/>
      <c r="N299" s="105"/>
      <c r="O299" s="105"/>
      <c r="P299" s="108"/>
    </row>
    <row r="300" spans="1:16" ht="15.75" thickBot="1" x14ac:dyDescent="0.3">
      <c r="A300" s="103">
        <v>10</v>
      </c>
      <c r="B300" s="104"/>
      <c r="C300" s="105"/>
      <c r="D300" s="105"/>
      <c r="E300" s="105" t="s">
        <v>306</v>
      </c>
      <c r="F300" s="106"/>
      <c r="G300" s="105"/>
      <c r="H300" s="106"/>
      <c r="I300" s="105">
        <f>VLOOKUP(E300,'SIMULAÇÃO 11 e 12'!$B$3:$H$47,2,FALSE)</f>
        <v>0</v>
      </c>
      <c r="J300" s="107"/>
      <c r="K300" s="105"/>
      <c r="L300" s="105"/>
      <c r="M300" s="105"/>
      <c r="N300" s="105"/>
      <c r="O300" s="105"/>
      <c r="P300" s="108"/>
    </row>
    <row r="301" spans="1:16" x14ac:dyDescent="0.25">
      <c r="A301" s="115">
        <v>11</v>
      </c>
      <c r="B301" s="116"/>
      <c r="C301" s="117"/>
      <c r="D301" s="117"/>
      <c r="E301" s="117" t="s">
        <v>259</v>
      </c>
      <c r="F301" s="118"/>
      <c r="G301" s="117"/>
      <c r="H301" s="118"/>
      <c r="I301" s="117">
        <f>VLOOKUP(E257,'SIMULAÇÃO 11 e 12'!$B$3:$H$47,4,FALSE)</f>
        <v>10</v>
      </c>
      <c r="J301" s="119"/>
      <c r="K301" s="117"/>
      <c r="L301" s="117"/>
      <c r="M301" s="117"/>
      <c r="N301" s="117"/>
      <c r="O301" s="117"/>
      <c r="P301" s="120"/>
    </row>
    <row r="302" spans="1:16" x14ac:dyDescent="0.25">
      <c r="A302" s="121">
        <v>11</v>
      </c>
      <c r="B302" s="122"/>
      <c r="C302" s="123"/>
      <c r="D302" s="123"/>
      <c r="E302" s="123" t="s">
        <v>292</v>
      </c>
      <c r="F302" s="124"/>
      <c r="G302" s="123"/>
      <c r="H302" s="124"/>
      <c r="I302" s="124">
        <f>VLOOKUP(E258,'SIMULAÇÃO 11 e 12'!$B$3:$H$47,4,FALSE)</f>
        <v>9</v>
      </c>
      <c r="J302" s="125"/>
      <c r="K302" s="123"/>
      <c r="L302" s="123"/>
      <c r="M302" s="123"/>
      <c r="N302" s="123"/>
      <c r="O302" s="123"/>
      <c r="P302" s="126"/>
    </row>
    <row r="303" spans="1:16" x14ac:dyDescent="0.25">
      <c r="A303" s="121">
        <v>11</v>
      </c>
      <c r="B303" s="122"/>
      <c r="C303" s="123"/>
      <c r="D303" s="123"/>
      <c r="E303" s="123" t="s">
        <v>300</v>
      </c>
      <c r="F303" s="124"/>
      <c r="G303" s="123"/>
      <c r="H303" s="124"/>
      <c r="I303" s="124">
        <f>VLOOKUP(E259,'SIMULAÇÃO 11 e 12'!$B$3:$H$47,4,FALSE)</f>
        <v>8</v>
      </c>
      <c r="J303" s="125"/>
      <c r="K303" s="123"/>
      <c r="L303" s="123"/>
      <c r="M303" s="123"/>
      <c r="N303" s="123"/>
      <c r="O303" s="123"/>
      <c r="P303" s="126"/>
    </row>
    <row r="304" spans="1:16" x14ac:dyDescent="0.25">
      <c r="A304" s="121">
        <v>11</v>
      </c>
      <c r="B304" s="122"/>
      <c r="C304" s="123"/>
      <c r="D304" s="123"/>
      <c r="E304" s="123" t="s">
        <v>7</v>
      </c>
      <c r="F304" s="124"/>
      <c r="G304" s="123"/>
      <c r="H304" s="124"/>
      <c r="I304" s="124">
        <f>VLOOKUP(E260,'SIMULAÇÃO 11 e 12'!$B$3:$H$47,4,FALSE)</f>
        <v>7</v>
      </c>
      <c r="J304" s="125"/>
      <c r="K304" s="123"/>
      <c r="L304" s="123"/>
      <c r="M304" s="123"/>
      <c r="N304" s="123"/>
      <c r="O304" s="123"/>
      <c r="P304" s="126"/>
    </row>
    <row r="305" spans="1:16" x14ac:dyDescent="0.25">
      <c r="A305" s="121">
        <v>11</v>
      </c>
      <c r="B305" s="122"/>
      <c r="C305" s="123"/>
      <c r="D305" s="123"/>
      <c r="E305" s="123" t="s">
        <v>261</v>
      </c>
      <c r="F305" s="124"/>
      <c r="G305" s="123"/>
      <c r="H305" s="124"/>
      <c r="I305" s="124">
        <f>VLOOKUP(E261,'SIMULAÇÃO 11 e 12'!$B$3:$H$47,4,FALSE)</f>
        <v>0</v>
      </c>
      <c r="J305" s="125"/>
      <c r="K305" s="123"/>
      <c r="L305" s="123"/>
      <c r="M305" s="123"/>
      <c r="N305" s="123"/>
      <c r="O305" s="123"/>
      <c r="P305" s="126"/>
    </row>
    <row r="306" spans="1:16" x14ac:dyDescent="0.25">
      <c r="A306" s="121">
        <v>11</v>
      </c>
      <c r="B306" s="122"/>
      <c r="C306" s="123"/>
      <c r="D306" s="123"/>
      <c r="E306" s="123" t="s">
        <v>6</v>
      </c>
      <c r="F306" s="124"/>
      <c r="G306" s="123"/>
      <c r="H306" s="124"/>
      <c r="I306" s="124">
        <f>VLOOKUP(E262,'SIMULAÇÃO 11 e 12'!$B$3:$H$47,4,FALSE)</f>
        <v>0</v>
      </c>
      <c r="J306" s="125"/>
      <c r="K306" s="123"/>
      <c r="L306" s="123"/>
      <c r="M306" s="123"/>
      <c r="N306" s="123"/>
      <c r="O306" s="123"/>
      <c r="P306" s="126"/>
    </row>
    <row r="307" spans="1:16" x14ac:dyDescent="0.25">
      <c r="A307" s="121">
        <v>11</v>
      </c>
      <c r="B307" s="122"/>
      <c r="C307" s="123"/>
      <c r="D307" s="123"/>
      <c r="E307" s="123" t="s">
        <v>262</v>
      </c>
      <c r="F307" s="124"/>
      <c r="G307" s="123"/>
      <c r="H307" s="124"/>
      <c r="I307" s="124">
        <f>VLOOKUP(E263,'SIMULAÇÃO 11 e 12'!$B$3:$H$47,4,FALSE)</f>
        <v>0</v>
      </c>
      <c r="J307" s="125"/>
      <c r="K307" s="123"/>
      <c r="L307" s="123"/>
      <c r="M307" s="123"/>
      <c r="N307" s="123"/>
      <c r="O307" s="123"/>
      <c r="P307" s="126"/>
    </row>
    <row r="308" spans="1:16" x14ac:dyDescent="0.25">
      <c r="A308" s="121">
        <v>11</v>
      </c>
      <c r="B308" s="122"/>
      <c r="C308" s="123"/>
      <c r="D308" s="123"/>
      <c r="E308" s="123" t="s">
        <v>260</v>
      </c>
      <c r="F308" s="124"/>
      <c r="G308" s="123"/>
      <c r="H308" s="124"/>
      <c r="I308" s="124">
        <f>VLOOKUP(E264,'SIMULAÇÃO 11 e 12'!$B$3:$H$47,4,FALSE)</f>
        <v>0</v>
      </c>
      <c r="J308" s="125"/>
      <c r="K308" s="123"/>
      <c r="L308" s="123"/>
      <c r="M308" s="123"/>
      <c r="N308" s="123"/>
      <c r="O308" s="123"/>
      <c r="P308" s="126"/>
    </row>
    <row r="309" spans="1:16" x14ac:dyDescent="0.25">
      <c r="A309" s="121">
        <v>11</v>
      </c>
      <c r="B309" s="122"/>
      <c r="C309" s="123"/>
      <c r="D309" s="123"/>
      <c r="E309" s="123" t="s">
        <v>282</v>
      </c>
      <c r="F309" s="124"/>
      <c r="G309" s="123"/>
      <c r="H309" s="124"/>
      <c r="I309" s="124">
        <f>VLOOKUP(E265,'SIMULAÇÃO 11 e 12'!$B$3:$H$47,4,FALSE)</f>
        <v>0</v>
      </c>
      <c r="J309" s="125"/>
      <c r="K309" s="123"/>
      <c r="L309" s="123"/>
      <c r="M309" s="123"/>
      <c r="N309" s="123"/>
      <c r="O309" s="123"/>
      <c r="P309" s="126"/>
    </row>
    <row r="310" spans="1:16" x14ac:dyDescent="0.25">
      <c r="A310" s="121">
        <v>11</v>
      </c>
      <c r="B310" s="122"/>
      <c r="C310" s="123"/>
      <c r="D310" s="123"/>
      <c r="E310" s="123" t="s">
        <v>280</v>
      </c>
      <c r="F310" s="124"/>
      <c r="G310" s="123"/>
      <c r="H310" s="124"/>
      <c r="I310" s="124">
        <f>VLOOKUP(E266,'SIMULAÇÃO 11 e 12'!$B$3:$H$47,4,FALSE)</f>
        <v>0</v>
      </c>
      <c r="J310" s="125"/>
      <c r="K310" s="123"/>
      <c r="L310" s="123"/>
      <c r="M310" s="123"/>
      <c r="N310" s="123"/>
      <c r="O310" s="123"/>
      <c r="P310" s="126"/>
    </row>
    <row r="311" spans="1:16" x14ac:dyDescent="0.25">
      <c r="A311" s="121">
        <v>11</v>
      </c>
      <c r="B311" s="122"/>
      <c r="C311" s="123"/>
      <c r="D311" s="123"/>
      <c r="E311" s="123" t="s">
        <v>313</v>
      </c>
      <c r="F311" s="124"/>
      <c r="G311" s="123"/>
      <c r="H311" s="124"/>
      <c r="I311" s="124">
        <f>VLOOKUP(E267,'SIMULAÇÃO 11 e 12'!$B$3:$H$47,4,FALSE)</f>
        <v>0</v>
      </c>
      <c r="J311" s="125"/>
      <c r="K311" s="123"/>
      <c r="L311" s="123"/>
      <c r="M311" s="123"/>
      <c r="N311" s="123"/>
      <c r="O311" s="123"/>
      <c r="P311" s="126"/>
    </row>
    <row r="312" spans="1:16" x14ac:dyDescent="0.25">
      <c r="A312" s="121">
        <v>11</v>
      </c>
      <c r="B312" s="122"/>
      <c r="C312" s="123"/>
      <c r="D312" s="123"/>
      <c r="E312" s="123" t="s">
        <v>311</v>
      </c>
      <c r="F312" s="124"/>
      <c r="G312" s="123"/>
      <c r="H312" s="124"/>
      <c r="I312" s="124">
        <f>VLOOKUP(E268,'SIMULAÇÃO 11 e 12'!$B$3:$H$47,4,FALSE)</f>
        <v>0</v>
      </c>
      <c r="J312" s="125"/>
      <c r="K312" s="123"/>
      <c r="L312" s="123"/>
      <c r="M312" s="123"/>
      <c r="N312" s="123"/>
      <c r="O312" s="123"/>
      <c r="P312" s="126"/>
    </row>
    <row r="313" spans="1:16" x14ac:dyDescent="0.25">
      <c r="A313" s="121">
        <v>11</v>
      </c>
      <c r="B313" s="122"/>
      <c r="C313" s="123"/>
      <c r="D313" s="123"/>
      <c r="E313" s="123" t="s">
        <v>291</v>
      </c>
      <c r="F313" s="124"/>
      <c r="G313" s="123"/>
      <c r="H313" s="124"/>
      <c r="I313" s="124">
        <f>VLOOKUP(E269,'SIMULAÇÃO 11 e 12'!$B$3:$H$47,4,FALSE)</f>
        <v>0</v>
      </c>
      <c r="J313" s="125"/>
      <c r="K313" s="123"/>
      <c r="L313" s="123"/>
      <c r="M313" s="123"/>
      <c r="N313" s="123"/>
      <c r="O313" s="123"/>
      <c r="P313" s="126"/>
    </row>
    <row r="314" spans="1:16" x14ac:dyDescent="0.25">
      <c r="A314" s="121">
        <v>11</v>
      </c>
      <c r="B314" s="122"/>
      <c r="C314" s="123"/>
      <c r="D314" s="123"/>
      <c r="E314" s="123" t="s">
        <v>304</v>
      </c>
      <c r="F314" s="124"/>
      <c r="G314" s="123"/>
      <c r="H314" s="124"/>
      <c r="I314" s="124">
        <f>VLOOKUP(E270,'SIMULAÇÃO 11 e 12'!$B$3:$H$47,4,FALSE)</f>
        <v>0</v>
      </c>
      <c r="J314" s="125"/>
      <c r="K314" s="123"/>
      <c r="L314" s="123"/>
      <c r="M314" s="123"/>
      <c r="N314" s="123"/>
      <c r="O314" s="123"/>
      <c r="P314" s="126"/>
    </row>
    <row r="315" spans="1:16" x14ac:dyDescent="0.25">
      <c r="A315" s="121">
        <v>11</v>
      </c>
      <c r="B315" s="122"/>
      <c r="C315" s="123"/>
      <c r="D315" s="123"/>
      <c r="E315" s="123" t="s">
        <v>288</v>
      </c>
      <c r="F315" s="124"/>
      <c r="G315" s="123"/>
      <c r="H315" s="124"/>
      <c r="I315" s="124">
        <f>VLOOKUP(E271,'SIMULAÇÃO 11 e 12'!$B$3:$H$47,4,FALSE)</f>
        <v>0</v>
      </c>
      <c r="J315" s="125"/>
      <c r="K315" s="123"/>
      <c r="L315" s="123"/>
      <c r="M315" s="123"/>
      <c r="N315" s="123"/>
      <c r="O315" s="123"/>
      <c r="P315" s="126"/>
    </row>
    <row r="316" spans="1:16" x14ac:dyDescent="0.25">
      <c r="A316" s="121">
        <v>11</v>
      </c>
      <c r="B316" s="122"/>
      <c r="C316" s="123"/>
      <c r="D316" s="123"/>
      <c r="E316" s="123" t="s">
        <v>305</v>
      </c>
      <c r="F316" s="124"/>
      <c r="G316" s="123"/>
      <c r="H316" s="124"/>
      <c r="I316" s="124">
        <f>VLOOKUP(E272,'SIMULAÇÃO 11 e 12'!$B$3:$H$47,4,FALSE)</f>
        <v>0</v>
      </c>
      <c r="J316" s="125"/>
      <c r="K316" s="123"/>
      <c r="L316" s="123"/>
      <c r="M316" s="123"/>
      <c r="N316" s="123"/>
      <c r="O316" s="123"/>
      <c r="P316" s="126"/>
    </row>
    <row r="317" spans="1:16" x14ac:dyDescent="0.25">
      <c r="A317" s="121">
        <v>11</v>
      </c>
      <c r="B317" s="122"/>
      <c r="C317" s="123"/>
      <c r="D317" s="123"/>
      <c r="E317" s="123" t="s">
        <v>289</v>
      </c>
      <c r="F317" s="124"/>
      <c r="G317" s="123"/>
      <c r="H317" s="124"/>
      <c r="I317" s="124">
        <f>VLOOKUP(E273,'SIMULAÇÃO 11 e 12'!$B$3:$H$47,4,FALSE)</f>
        <v>0</v>
      </c>
      <c r="J317" s="125"/>
      <c r="K317" s="123"/>
      <c r="L317" s="123"/>
      <c r="M317" s="123"/>
      <c r="N317" s="123"/>
      <c r="O317" s="123"/>
      <c r="P317" s="126"/>
    </row>
    <row r="318" spans="1:16" x14ac:dyDescent="0.25">
      <c r="A318" s="121">
        <v>11</v>
      </c>
      <c r="B318" s="122"/>
      <c r="C318" s="123"/>
      <c r="D318" s="123"/>
      <c r="E318" s="123" t="s">
        <v>303</v>
      </c>
      <c r="F318" s="124"/>
      <c r="G318" s="123"/>
      <c r="H318" s="124"/>
      <c r="I318" s="124">
        <f>VLOOKUP(E274,'SIMULAÇÃO 11 e 12'!$B$3:$H$47,4,FALSE)</f>
        <v>0</v>
      </c>
      <c r="J318" s="125"/>
      <c r="K318" s="123"/>
      <c r="L318" s="123"/>
      <c r="M318" s="123"/>
      <c r="N318" s="123"/>
      <c r="O318" s="123"/>
      <c r="P318" s="126"/>
    </row>
    <row r="319" spans="1:16" x14ac:dyDescent="0.25">
      <c r="A319" s="121">
        <v>11</v>
      </c>
      <c r="B319" s="122"/>
      <c r="C319" s="123"/>
      <c r="D319" s="123"/>
      <c r="E319" s="123" t="s">
        <v>302</v>
      </c>
      <c r="F319" s="124"/>
      <c r="G319" s="123"/>
      <c r="H319" s="124"/>
      <c r="I319" s="124">
        <f>VLOOKUP(E275,'SIMULAÇÃO 11 e 12'!$B$3:$H$47,4,FALSE)</f>
        <v>0</v>
      </c>
      <c r="J319" s="125"/>
      <c r="K319" s="123"/>
      <c r="L319" s="123"/>
      <c r="M319" s="123"/>
      <c r="N319" s="123"/>
      <c r="O319" s="123"/>
      <c r="P319" s="126"/>
    </row>
    <row r="320" spans="1:16" x14ac:dyDescent="0.25">
      <c r="A320" s="121">
        <v>11</v>
      </c>
      <c r="B320" s="122"/>
      <c r="C320" s="123"/>
      <c r="D320" s="123"/>
      <c r="E320" s="123" t="s">
        <v>299</v>
      </c>
      <c r="F320" s="124"/>
      <c r="G320" s="123"/>
      <c r="H320" s="124"/>
      <c r="I320" s="124">
        <f>VLOOKUP(E276,'SIMULAÇÃO 11 e 12'!$B$3:$H$47,4,FALSE)</f>
        <v>0</v>
      </c>
      <c r="J320" s="125"/>
      <c r="K320" s="123"/>
      <c r="L320" s="123"/>
      <c r="M320" s="123"/>
      <c r="N320" s="123"/>
      <c r="O320" s="123"/>
      <c r="P320" s="126"/>
    </row>
    <row r="321" spans="1:16" x14ac:dyDescent="0.25">
      <c r="A321" s="121">
        <v>11</v>
      </c>
      <c r="B321" s="122"/>
      <c r="C321" s="123"/>
      <c r="D321" s="123"/>
      <c r="E321" s="123" t="s">
        <v>295</v>
      </c>
      <c r="F321" s="124"/>
      <c r="G321" s="123"/>
      <c r="H321" s="124"/>
      <c r="I321" s="124">
        <f>VLOOKUP(E277,'SIMULAÇÃO 11 e 12'!$B$3:$H$47,4,FALSE)</f>
        <v>0</v>
      </c>
      <c r="J321" s="125"/>
      <c r="K321" s="123"/>
      <c r="L321" s="123"/>
      <c r="M321" s="123"/>
      <c r="N321" s="123"/>
      <c r="O321" s="123"/>
      <c r="P321" s="126"/>
    </row>
    <row r="322" spans="1:16" x14ac:dyDescent="0.25">
      <c r="A322" s="121">
        <v>11</v>
      </c>
      <c r="B322" s="122"/>
      <c r="C322" s="123"/>
      <c r="D322" s="123"/>
      <c r="E322" s="123" t="s">
        <v>312</v>
      </c>
      <c r="F322" s="124"/>
      <c r="G322" s="123"/>
      <c r="H322" s="124"/>
      <c r="I322" s="124">
        <f>VLOOKUP(E278,'SIMULAÇÃO 11 e 12'!$B$3:$H$47,4,FALSE)</f>
        <v>0</v>
      </c>
      <c r="J322" s="125"/>
      <c r="K322" s="123"/>
      <c r="L322" s="123"/>
      <c r="M322" s="123"/>
      <c r="N322" s="123"/>
      <c r="O322" s="123"/>
      <c r="P322" s="126"/>
    </row>
    <row r="323" spans="1:16" x14ac:dyDescent="0.25">
      <c r="A323" s="121">
        <v>11</v>
      </c>
      <c r="B323" s="122"/>
      <c r="C323" s="123"/>
      <c r="D323" s="123"/>
      <c r="E323" s="123" t="s">
        <v>309</v>
      </c>
      <c r="F323" s="124"/>
      <c r="G323" s="123"/>
      <c r="H323" s="124"/>
      <c r="I323" s="124">
        <f>VLOOKUP(E279,'SIMULAÇÃO 11 e 12'!$B$3:$H$47,4,FALSE)</f>
        <v>0</v>
      </c>
      <c r="J323" s="125"/>
      <c r="K323" s="123"/>
      <c r="L323" s="123"/>
      <c r="M323" s="123"/>
      <c r="N323" s="123"/>
      <c r="O323" s="123"/>
      <c r="P323" s="126"/>
    </row>
    <row r="324" spans="1:16" x14ac:dyDescent="0.25">
      <c r="A324" s="121">
        <v>11</v>
      </c>
      <c r="B324" s="122"/>
      <c r="C324" s="123"/>
      <c r="D324" s="123"/>
      <c r="E324" s="123" t="s">
        <v>286</v>
      </c>
      <c r="F324" s="124"/>
      <c r="G324" s="123"/>
      <c r="H324" s="124"/>
      <c r="I324" s="124">
        <f>VLOOKUP(E280,'SIMULAÇÃO 11 e 12'!$B$3:$H$47,4,FALSE)</f>
        <v>0</v>
      </c>
      <c r="J324" s="125"/>
      <c r="K324" s="123"/>
      <c r="L324" s="123"/>
      <c r="M324" s="123"/>
      <c r="N324" s="123"/>
      <c r="O324" s="123"/>
      <c r="P324" s="126"/>
    </row>
    <row r="325" spans="1:16" x14ac:dyDescent="0.25">
      <c r="A325" s="121">
        <v>11</v>
      </c>
      <c r="B325" s="122"/>
      <c r="C325" s="123"/>
      <c r="D325" s="123"/>
      <c r="E325" s="123" t="s">
        <v>310</v>
      </c>
      <c r="F325" s="124"/>
      <c r="G325" s="123"/>
      <c r="H325" s="124"/>
      <c r="I325" s="124">
        <f>VLOOKUP(E281,'SIMULAÇÃO 11 e 12'!$B$3:$H$47,4,FALSE)</f>
        <v>0</v>
      </c>
      <c r="J325" s="125"/>
      <c r="K325" s="123"/>
      <c r="L325" s="123"/>
      <c r="M325" s="123"/>
      <c r="N325" s="123"/>
      <c r="O325" s="123"/>
      <c r="P325" s="126"/>
    </row>
    <row r="326" spans="1:16" x14ac:dyDescent="0.25">
      <c r="A326" s="121">
        <v>11</v>
      </c>
      <c r="B326" s="122"/>
      <c r="C326" s="123"/>
      <c r="D326" s="123"/>
      <c r="E326" s="123" t="s">
        <v>258</v>
      </c>
      <c r="F326" s="124"/>
      <c r="G326" s="123"/>
      <c r="H326" s="124"/>
      <c r="I326" s="124">
        <f>VLOOKUP(E282,'SIMULAÇÃO 11 e 12'!$B$3:$H$47,4,FALSE)</f>
        <v>0</v>
      </c>
      <c r="J326" s="125"/>
      <c r="K326" s="123"/>
      <c r="L326" s="123"/>
      <c r="M326" s="123"/>
      <c r="N326" s="123"/>
      <c r="O326" s="123"/>
      <c r="P326" s="126"/>
    </row>
    <row r="327" spans="1:16" x14ac:dyDescent="0.25">
      <c r="A327" s="121">
        <v>11</v>
      </c>
      <c r="B327" s="122"/>
      <c r="C327" s="123"/>
      <c r="D327" s="123"/>
      <c r="E327" s="123" t="s">
        <v>281</v>
      </c>
      <c r="F327" s="124"/>
      <c r="G327" s="123"/>
      <c r="H327" s="124"/>
      <c r="I327" s="124">
        <f>VLOOKUP(E283,'SIMULAÇÃO 11 e 12'!$B$3:$H$47,4,FALSE)</f>
        <v>0</v>
      </c>
      <c r="J327" s="125"/>
      <c r="K327" s="123"/>
      <c r="L327" s="123"/>
      <c r="M327" s="123"/>
      <c r="N327" s="123"/>
      <c r="O327" s="123"/>
      <c r="P327" s="126"/>
    </row>
    <row r="328" spans="1:16" x14ac:dyDescent="0.25">
      <c r="A328" s="121">
        <v>11</v>
      </c>
      <c r="B328" s="122"/>
      <c r="C328" s="123"/>
      <c r="D328" s="123"/>
      <c r="E328" s="123" t="s">
        <v>296</v>
      </c>
      <c r="F328" s="124"/>
      <c r="G328" s="123"/>
      <c r="H328" s="124"/>
      <c r="I328" s="124">
        <f>VLOOKUP(E284,'SIMULAÇÃO 11 e 12'!$B$3:$H$47,4,FALSE)</f>
        <v>0</v>
      </c>
      <c r="J328" s="125"/>
      <c r="K328" s="123"/>
      <c r="L328" s="123"/>
      <c r="M328" s="123"/>
      <c r="N328" s="123"/>
      <c r="O328" s="123"/>
      <c r="P328" s="126"/>
    </row>
    <row r="329" spans="1:16" x14ac:dyDescent="0.25">
      <c r="A329" s="121">
        <v>11</v>
      </c>
      <c r="B329" s="122"/>
      <c r="C329" s="123"/>
      <c r="D329" s="123"/>
      <c r="E329" s="123" t="s">
        <v>308</v>
      </c>
      <c r="F329" s="124"/>
      <c r="G329" s="123"/>
      <c r="H329" s="124"/>
      <c r="I329" s="124">
        <f>VLOOKUP(E285,'SIMULAÇÃO 11 e 12'!$B$3:$H$47,4,FALSE)</f>
        <v>0</v>
      </c>
      <c r="J329" s="125"/>
      <c r="K329" s="123"/>
      <c r="L329" s="123"/>
      <c r="M329" s="123"/>
      <c r="N329" s="123"/>
      <c r="O329" s="123"/>
      <c r="P329" s="126"/>
    </row>
    <row r="330" spans="1:16" x14ac:dyDescent="0.25">
      <c r="A330" s="121">
        <v>11</v>
      </c>
      <c r="B330" s="122"/>
      <c r="C330" s="123"/>
      <c r="D330" s="123"/>
      <c r="E330" s="123" t="s">
        <v>294</v>
      </c>
      <c r="F330" s="124"/>
      <c r="G330" s="123"/>
      <c r="H330" s="124"/>
      <c r="I330" s="124">
        <f>VLOOKUP(E286,'SIMULAÇÃO 11 e 12'!$B$3:$H$47,4,FALSE)</f>
        <v>0</v>
      </c>
      <c r="J330" s="125"/>
      <c r="K330" s="123"/>
      <c r="L330" s="123"/>
      <c r="M330" s="123"/>
      <c r="N330" s="123"/>
      <c r="O330" s="123"/>
      <c r="P330" s="126"/>
    </row>
    <row r="331" spans="1:16" x14ac:dyDescent="0.25">
      <c r="A331" s="121">
        <v>11</v>
      </c>
      <c r="B331" s="122"/>
      <c r="C331" s="123"/>
      <c r="D331" s="123"/>
      <c r="E331" s="123" t="s">
        <v>297</v>
      </c>
      <c r="F331" s="124"/>
      <c r="G331" s="123"/>
      <c r="H331" s="124"/>
      <c r="I331" s="124">
        <f>VLOOKUP(E287,'SIMULAÇÃO 11 e 12'!$B$3:$H$47,4,FALSE)</f>
        <v>0</v>
      </c>
      <c r="J331" s="125"/>
      <c r="K331" s="123"/>
      <c r="L331" s="123"/>
      <c r="M331" s="123"/>
      <c r="N331" s="123"/>
      <c r="O331" s="123"/>
      <c r="P331" s="126"/>
    </row>
    <row r="332" spans="1:16" x14ac:dyDescent="0.25">
      <c r="A332" s="121">
        <v>11</v>
      </c>
      <c r="B332" s="122"/>
      <c r="C332" s="123"/>
      <c r="D332" s="123"/>
      <c r="E332" s="123" t="s">
        <v>284</v>
      </c>
      <c r="F332" s="124"/>
      <c r="G332" s="123"/>
      <c r="H332" s="124"/>
      <c r="I332" s="124">
        <f>VLOOKUP(E288,'SIMULAÇÃO 11 e 12'!$B$3:$H$47,4,FALSE)</f>
        <v>0</v>
      </c>
      <c r="J332" s="125"/>
      <c r="K332" s="123"/>
      <c r="L332" s="123"/>
      <c r="M332" s="123"/>
      <c r="N332" s="123"/>
      <c r="O332" s="123"/>
      <c r="P332" s="126"/>
    </row>
    <row r="333" spans="1:16" x14ac:dyDescent="0.25">
      <c r="A333" s="121">
        <v>11</v>
      </c>
      <c r="B333" s="122"/>
      <c r="C333" s="123"/>
      <c r="D333" s="123"/>
      <c r="E333" s="123" t="s">
        <v>298</v>
      </c>
      <c r="F333" s="124"/>
      <c r="G333" s="123"/>
      <c r="H333" s="124"/>
      <c r="I333" s="124">
        <f>VLOOKUP(E289,'SIMULAÇÃO 11 e 12'!$B$3:$H$47,4,FALSE)</f>
        <v>0</v>
      </c>
      <c r="J333" s="125"/>
      <c r="K333" s="123"/>
      <c r="L333" s="123"/>
      <c r="M333" s="123"/>
      <c r="N333" s="123"/>
      <c r="O333" s="123"/>
      <c r="P333" s="126"/>
    </row>
    <row r="334" spans="1:16" x14ac:dyDescent="0.25">
      <c r="A334" s="121">
        <v>11</v>
      </c>
      <c r="B334" s="122"/>
      <c r="C334" s="123"/>
      <c r="D334" s="123"/>
      <c r="E334" s="123" t="s">
        <v>277</v>
      </c>
      <c r="F334" s="124"/>
      <c r="G334" s="123"/>
      <c r="H334" s="124"/>
      <c r="I334" s="124">
        <f>VLOOKUP(E290,'SIMULAÇÃO 11 e 12'!$B$3:$H$47,4,FALSE)</f>
        <v>0</v>
      </c>
      <c r="J334" s="125"/>
      <c r="K334" s="123"/>
      <c r="L334" s="123"/>
      <c r="M334" s="123"/>
      <c r="N334" s="123"/>
      <c r="O334" s="123"/>
      <c r="P334" s="126"/>
    </row>
    <row r="335" spans="1:16" x14ac:dyDescent="0.25">
      <c r="A335" s="121">
        <v>11</v>
      </c>
      <c r="B335" s="122"/>
      <c r="C335" s="123"/>
      <c r="D335" s="123"/>
      <c r="E335" s="123" t="s">
        <v>285</v>
      </c>
      <c r="F335" s="124"/>
      <c r="G335" s="123"/>
      <c r="H335" s="124"/>
      <c r="I335" s="124">
        <f>VLOOKUP(E291,'SIMULAÇÃO 11 e 12'!$B$3:$H$47,4,FALSE)</f>
        <v>0</v>
      </c>
      <c r="J335" s="125"/>
      <c r="K335" s="123"/>
      <c r="L335" s="123"/>
      <c r="M335" s="123"/>
      <c r="N335" s="123"/>
      <c r="O335" s="123"/>
      <c r="P335" s="126"/>
    </row>
    <row r="336" spans="1:16" x14ac:dyDescent="0.25">
      <c r="A336" s="121">
        <v>11</v>
      </c>
      <c r="B336" s="122"/>
      <c r="C336" s="123"/>
      <c r="D336" s="123"/>
      <c r="E336" s="123" t="s">
        <v>293</v>
      </c>
      <c r="F336" s="124"/>
      <c r="G336" s="123"/>
      <c r="H336" s="124"/>
      <c r="I336" s="124">
        <f>VLOOKUP(E292,'SIMULAÇÃO 11 e 12'!$B$3:$H$47,4,FALSE)</f>
        <v>0</v>
      </c>
      <c r="J336" s="125"/>
      <c r="K336" s="123"/>
      <c r="L336" s="123"/>
      <c r="M336" s="123"/>
      <c r="N336" s="123"/>
      <c r="O336" s="123"/>
      <c r="P336" s="126"/>
    </row>
    <row r="337" spans="1:16" x14ac:dyDescent="0.25">
      <c r="A337" s="121">
        <v>11</v>
      </c>
      <c r="B337" s="122"/>
      <c r="C337" s="123"/>
      <c r="D337" s="123"/>
      <c r="E337" s="123" t="s">
        <v>301</v>
      </c>
      <c r="F337" s="124"/>
      <c r="G337" s="123"/>
      <c r="H337" s="124"/>
      <c r="I337" s="124">
        <f>VLOOKUP(E293,'SIMULAÇÃO 11 e 12'!$B$3:$H$47,4,FALSE)</f>
        <v>0</v>
      </c>
      <c r="J337" s="125"/>
      <c r="K337" s="123"/>
      <c r="L337" s="123"/>
      <c r="M337" s="123"/>
      <c r="N337" s="123"/>
      <c r="O337" s="123"/>
      <c r="P337" s="126"/>
    </row>
    <row r="338" spans="1:16" x14ac:dyDescent="0.25">
      <c r="A338" s="121">
        <v>11</v>
      </c>
      <c r="B338" s="122"/>
      <c r="C338" s="123"/>
      <c r="D338" s="123"/>
      <c r="E338" s="123" t="s">
        <v>283</v>
      </c>
      <c r="F338" s="124"/>
      <c r="G338" s="123"/>
      <c r="H338" s="124"/>
      <c r="I338" s="124">
        <f>VLOOKUP(E294,'SIMULAÇÃO 11 e 12'!$B$3:$H$47,4,FALSE)</f>
        <v>0</v>
      </c>
      <c r="J338" s="125"/>
      <c r="K338" s="123"/>
      <c r="L338" s="123"/>
      <c r="M338" s="123"/>
      <c r="N338" s="123"/>
      <c r="O338" s="123"/>
      <c r="P338" s="126"/>
    </row>
    <row r="339" spans="1:16" x14ac:dyDescent="0.25">
      <c r="A339" s="121">
        <v>11</v>
      </c>
      <c r="B339" s="122"/>
      <c r="C339" s="123"/>
      <c r="D339" s="123"/>
      <c r="E339" s="123" t="s">
        <v>278</v>
      </c>
      <c r="F339" s="124"/>
      <c r="G339" s="123"/>
      <c r="H339" s="124"/>
      <c r="I339" s="124">
        <f>VLOOKUP(E295,'SIMULAÇÃO 11 e 12'!$B$3:$H$47,4,FALSE)</f>
        <v>0</v>
      </c>
      <c r="J339" s="125"/>
      <c r="K339" s="123"/>
      <c r="L339" s="123"/>
      <c r="M339" s="123"/>
      <c r="N339" s="123"/>
      <c r="O339" s="123"/>
      <c r="P339" s="126"/>
    </row>
    <row r="340" spans="1:16" x14ac:dyDescent="0.25">
      <c r="A340" s="121">
        <v>11</v>
      </c>
      <c r="B340" s="122"/>
      <c r="C340" s="123"/>
      <c r="D340" s="123"/>
      <c r="E340" s="123" t="s">
        <v>279</v>
      </c>
      <c r="F340" s="124"/>
      <c r="G340" s="123"/>
      <c r="H340" s="124"/>
      <c r="I340" s="124">
        <f>VLOOKUP(E296,'SIMULAÇÃO 11 e 12'!$B$3:$H$47,4,FALSE)</f>
        <v>0</v>
      </c>
      <c r="J340" s="125"/>
      <c r="K340" s="123"/>
      <c r="L340" s="123"/>
      <c r="M340" s="123"/>
      <c r="N340" s="123"/>
      <c r="O340" s="123"/>
      <c r="P340" s="126"/>
    </row>
    <row r="341" spans="1:16" x14ac:dyDescent="0.25">
      <c r="A341" s="121">
        <v>11</v>
      </c>
      <c r="B341" s="122"/>
      <c r="C341" s="123"/>
      <c r="D341" s="123"/>
      <c r="E341" s="123" t="s">
        <v>290</v>
      </c>
      <c r="F341" s="124"/>
      <c r="G341" s="123"/>
      <c r="H341" s="124"/>
      <c r="I341" s="123">
        <f>VLOOKUP(E297,'SIMULAÇÃO 11 e 12'!$B$3:$H$47,4,FALSE)</f>
        <v>0</v>
      </c>
      <c r="J341" s="125"/>
      <c r="K341" s="123"/>
      <c r="L341" s="123"/>
      <c r="M341" s="123"/>
      <c r="N341" s="123"/>
      <c r="O341" s="123"/>
      <c r="P341" s="126"/>
    </row>
    <row r="342" spans="1:16" x14ac:dyDescent="0.25">
      <c r="A342" s="121">
        <v>11</v>
      </c>
      <c r="B342" s="122"/>
      <c r="C342" s="123"/>
      <c r="D342" s="123"/>
      <c r="E342" s="123" t="s">
        <v>257</v>
      </c>
      <c r="F342" s="124"/>
      <c r="G342" s="123"/>
      <c r="H342" s="124"/>
      <c r="I342" s="123">
        <f>VLOOKUP(E298,'SIMULAÇÃO 11 e 12'!$B$3:$H$47,4,FALSE)</f>
        <v>0</v>
      </c>
      <c r="J342" s="125"/>
      <c r="K342" s="123"/>
      <c r="L342" s="123"/>
      <c r="M342" s="123"/>
      <c r="N342" s="123"/>
      <c r="O342" s="123"/>
      <c r="P342" s="126"/>
    </row>
    <row r="343" spans="1:16" x14ac:dyDescent="0.25">
      <c r="A343" s="121">
        <v>11</v>
      </c>
      <c r="B343" s="122"/>
      <c r="C343" s="123"/>
      <c r="D343" s="123"/>
      <c r="E343" s="123" t="s">
        <v>287</v>
      </c>
      <c r="F343" s="124"/>
      <c r="G343" s="123"/>
      <c r="H343" s="124"/>
      <c r="I343" s="123">
        <f>VLOOKUP(E299,'SIMULAÇÃO 11 e 12'!$B$3:$H$47,4,FALSE)</f>
        <v>0</v>
      </c>
      <c r="J343" s="125"/>
      <c r="K343" s="123"/>
      <c r="L343" s="123"/>
      <c r="M343" s="123"/>
      <c r="N343" s="123"/>
      <c r="O343" s="123"/>
      <c r="P343" s="126"/>
    </row>
    <row r="344" spans="1:16" ht="15.75" thickBot="1" x14ac:dyDescent="0.3">
      <c r="A344" s="121">
        <v>11</v>
      </c>
      <c r="B344" s="122"/>
      <c r="C344" s="123"/>
      <c r="D344" s="123"/>
      <c r="E344" s="123" t="s">
        <v>306</v>
      </c>
      <c r="F344" s="124"/>
      <c r="G344" s="123"/>
      <c r="H344" s="124"/>
      <c r="I344" s="123">
        <f>VLOOKUP(E300,'SIMULAÇÃO 11 e 12'!$B$3:$H$47,4,FALSE)</f>
        <v>0</v>
      </c>
      <c r="J344" s="125"/>
      <c r="K344" s="123"/>
      <c r="L344" s="123"/>
      <c r="M344" s="123"/>
      <c r="N344" s="123"/>
      <c r="O344" s="123"/>
      <c r="P344" s="126"/>
    </row>
    <row r="345" spans="1:16" x14ac:dyDescent="0.25">
      <c r="A345" s="127">
        <v>12</v>
      </c>
      <c r="B345" s="128"/>
      <c r="C345" s="129"/>
      <c r="D345" s="129"/>
      <c r="E345" s="129" t="s">
        <v>259</v>
      </c>
      <c r="F345" s="130"/>
      <c r="G345" s="129"/>
      <c r="H345" s="130"/>
      <c r="I345" s="129">
        <f>VLOOKUP(E257,'SIMULAÇÃO 11 e 12'!$B$3:$H$47,6,FALSE)</f>
        <v>6</v>
      </c>
      <c r="J345" s="131"/>
      <c r="K345" s="129"/>
      <c r="L345" s="129"/>
      <c r="M345" s="129"/>
      <c r="N345" s="129"/>
      <c r="O345" s="129"/>
      <c r="P345" s="132"/>
    </row>
    <row r="346" spans="1:16" x14ac:dyDescent="0.25">
      <c r="A346" s="133">
        <v>12</v>
      </c>
      <c r="B346" s="134"/>
      <c r="C346" s="135"/>
      <c r="D346" s="135"/>
      <c r="E346" s="135" t="s">
        <v>292</v>
      </c>
      <c r="F346" s="102"/>
      <c r="G346" s="135"/>
      <c r="H346" s="102"/>
      <c r="I346" s="135">
        <f>VLOOKUP(E258,'SIMULAÇÃO 11 e 12'!$B$3:$H$47,6,FALSE)</f>
        <v>4</v>
      </c>
      <c r="J346" s="136"/>
      <c r="K346" s="135"/>
      <c r="L346" s="135"/>
      <c r="M346" s="135"/>
      <c r="N346" s="135"/>
      <c r="O346" s="135"/>
      <c r="P346" s="137"/>
    </row>
    <row r="347" spans="1:16" x14ac:dyDescent="0.25">
      <c r="A347" s="133">
        <v>12</v>
      </c>
      <c r="B347" s="134"/>
      <c r="C347" s="135"/>
      <c r="D347" s="135"/>
      <c r="E347" s="135" t="s">
        <v>300</v>
      </c>
      <c r="F347" s="102"/>
      <c r="G347" s="135"/>
      <c r="H347" s="102"/>
      <c r="I347" s="135">
        <f>VLOOKUP(E259,'SIMULAÇÃO 11 e 12'!$B$3:$H$47,6,FALSE)</f>
        <v>3</v>
      </c>
      <c r="J347" s="136"/>
      <c r="K347" s="135"/>
      <c r="L347" s="135"/>
      <c r="M347" s="135"/>
      <c r="N347" s="135"/>
      <c r="O347" s="135"/>
      <c r="P347" s="137"/>
    </row>
    <row r="348" spans="1:16" x14ac:dyDescent="0.25">
      <c r="A348" s="133">
        <v>12</v>
      </c>
      <c r="B348" s="134"/>
      <c r="C348" s="135"/>
      <c r="D348" s="135"/>
      <c r="E348" s="135" t="s">
        <v>7</v>
      </c>
      <c r="F348" s="102"/>
      <c r="G348" s="135"/>
      <c r="H348" s="102"/>
      <c r="I348" s="135">
        <f>VLOOKUP(E260,'SIMULAÇÃO 11 e 12'!$B$3:$H$47,6,FALSE)</f>
        <v>5</v>
      </c>
      <c r="J348" s="136"/>
      <c r="K348" s="135"/>
      <c r="L348" s="135"/>
      <c r="M348" s="135"/>
      <c r="N348" s="135"/>
      <c r="O348" s="135"/>
      <c r="P348" s="137"/>
    </row>
    <row r="349" spans="1:16" x14ac:dyDescent="0.25">
      <c r="A349" s="133">
        <v>12</v>
      </c>
      <c r="B349" s="134"/>
      <c r="C349" s="135"/>
      <c r="D349" s="135"/>
      <c r="E349" s="135" t="s">
        <v>261</v>
      </c>
      <c r="F349" s="102"/>
      <c r="G349" s="135"/>
      <c r="H349" s="102"/>
      <c r="I349" s="135">
        <f>VLOOKUP(E261,'SIMULAÇÃO 11 e 12'!$B$3:$H$47,6,FALSE)</f>
        <v>0</v>
      </c>
      <c r="J349" s="136"/>
      <c r="K349" s="135"/>
      <c r="L349" s="135"/>
      <c r="M349" s="135"/>
      <c r="N349" s="135"/>
      <c r="O349" s="135"/>
      <c r="P349" s="137"/>
    </row>
    <row r="350" spans="1:16" x14ac:dyDescent="0.25">
      <c r="A350" s="133">
        <v>12</v>
      </c>
      <c r="B350" s="134"/>
      <c r="C350" s="135"/>
      <c r="D350" s="135"/>
      <c r="E350" s="135" t="s">
        <v>6</v>
      </c>
      <c r="F350" s="102"/>
      <c r="G350" s="135"/>
      <c r="H350" s="102"/>
      <c r="I350" s="135">
        <f>VLOOKUP(E262,'SIMULAÇÃO 11 e 12'!$B$3:$H$47,6,FALSE)</f>
        <v>0</v>
      </c>
      <c r="J350" s="136"/>
      <c r="K350" s="135"/>
      <c r="L350" s="135"/>
      <c r="M350" s="135"/>
      <c r="N350" s="135"/>
      <c r="O350" s="135"/>
      <c r="P350" s="137"/>
    </row>
    <row r="351" spans="1:16" x14ac:dyDescent="0.25">
      <c r="A351" s="133">
        <v>12</v>
      </c>
      <c r="B351" s="134"/>
      <c r="C351" s="135"/>
      <c r="D351" s="135"/>
      <c r="E351" s="135" t="s">
        <v>262</v>
      </c>
      <c r="F351" s="102"/>
      <c r="G351" s="135"/>
      <c r="H351" s="102"/>
      <c r="I351" s="135">
        <f>VLOOKUP(E263,'SIMULAÇÃO 11 e 12'!$B$3:$H$47,6,FALSE)</f>
        <v>0</v>
      </c>
      <c r="J351" s="136"/>
      <c r="K351" s="135"/>
      <c r="L351" s="135"/>
      <c r="M351" s="135"/>
      <c r="N351" s="135"/>
      <c r="O351" s="135"/>
      <c r="P351" s="137"/>
    </row>
    <row r="352" spans="1:16" x14ac:dyDescent="0.25">
      <c r="A352" s="133">
        <v>12</v>
      </c>
      <c r="B352" s="134"/>
      <c r="C352" s="135"/>
      <c r="D352" s="135"/>
      <c r="E352" s="135" t="s">
        <v>260</v>
      </c>
      <c r="F352" s="102"/>
      <c r="G352" s="135"/>
      <c r="H352" s="102"/>
      <c r="I352" s="135">
        <f>VLOOKUP(E264,'SIMULAÇÃO 11 e 12'!$B$3:$H$47,6,FALSE)</f>
        <v>0</v>
      </c>
      <c r="J352" s="136"/>
      <c r="K352" s="135"/>
      <c r="L352" s="135"/>
      <c r="M352" s="135"/>
      <c r="N352" s="135"/>
      <c r="O352" s="135"/>
      <c r="P352" s="137"/>
    </row>
    <row r="353" spans="1:16" x14ac:dyDescent="0.25">
      <c r="A353" s="133">
        <v>12</v>
      </c>
      <c r="B353" s="134"/>
      <c r="C353" s="135"/>
      <c r="D353" s="135"/>
      <c r="E353" s="135" t="s">
        <v>282</v>
      </c>
      <c r="F353" s="102"/>
      <c r="G353" s="135"/>
      <c r="H353" s="102"/>
      <c r="I353" s="135">
        <f>VLOOKUP(E265,'SIMULAÇÃO 11 e 12'!$B$3:$H$47,6,FALSE)</f>
        <v>0</v>
      </c>
      <c r="J353" s="136"/>
      <c r="K353" s="135"/>
      <c r="L353" s="135"/>
      <c r="M353" s="135"/>
      <c r="N353" s="135"/>
      <c r="O353" s="135"/>
      <c r="P353" s="137"/>
    </row>
    <row r="354" spans="1:16" x14ac:dyDescent="0.25">
      <c r="A354" s="133">
        <v>12</v>
      </c>
      <c r="B354" s="134"/>
      <c r="C354" s="135"/>
      <c r="D354" s="135"/>
      <c r="E354" s="135" t="s">
        <v>280</v>
      </c>
      <c r="F354" s="102"/>
      <c r="G354" s="135"/>
      <c r="H354" s="102"/>
      <c r="I354" s="135">
        <f>VLOOKUP(E266,'SIMULAÇÃO 11 e 12'!$B$3:$H$47,6,FALSE)</f>
        <v>0</v>
      </c>
      <c r="J354" s="136"/>
      <c r="K354" s="135"/>
      <c r="L354" s="135"/>
      <c r="M354" s="135"/>
      <c r="N354" s="135"/>
      <c r="O354" s="135"/>
      <c r="P354" s="137"/>
    </row>
    <row r="355" spans="1:16" x14ac:dyDescent="0.25">
      <c r="A355" s="133">
        <v>12</v>
      </c>
      <c r="B355" s="134"/>
      <c r="C355" s="135"/>
      <c r="D355" s="135"/>
      <c r="E355" s="135" t="s">
        <v>313</v>
      </c>
      <c r="F355" s="102"/>
      <c r="G355" s="135"/>
      <c r="H355" s="102"/>
      <c r="I355" s="135">
        <f>VLOOKUP(E267,'SIMULAÇÃO 11 e 12'!$B$3:$H$47,6,FALSE)</f>
        <v>0</v>
      </c>
      <c r="J355" s="136"/>
      <c r="K355" s="135"/>
      <c r="L355" s="135"/>
      <c r="M355" s="135"/>
      <c r="N355" s="135"/>
      <c r="O355" s="135"/>
      <c r="P355" s="137"/>
    </row>
    <row r="356" spans="1:16" x14ac:dyDescent="0.25">
      <c r="A356" s="133">
        <v>12</v>
      </c>
      <c r="B356" s="134"/>
      <c r="C356" s="135"/>
      <c r="D356" s="135"/>
      <c r="E356" s="135" t="s">
        <v>311</v>
      </c>
      <c r="F356" s="102"/>
      <c r="G356" s="135"/>
      <c r="H356" s="102"/>
      <c r="I356" s="135">
        <f>VLOOKUP(E268,'SIMULAÇÃO 11 e 12'!$B$3:$H$47,6,FALSE)</f>
        <v>0</v>
      </c>
      <c r="J356" s="136"/>
      <c r="K356" s="135"/>
      <c r="L356" s="135"/>
      <c r="M356" s="135"/>
      <c r="N356" s="135"/>
      <c r="O356" s="135"/>
      <c r="P356" s="137"/>
    </row>
    <row r="357" spans="1:16" x14ac:dyDescent="0.25">
      <c r="A357" s="133">
        <v>12</v>
      </c>
      <c r="B357" s="134"/>
      <c r="C357" s="135"/>
      <c r="D357" s="135"/>
      <c r="E357" s="135" t="s">
        <v>291</v>
      </c>
      <c r="F357" s="102"/>
      <c r="G357" s="135"/>
      <c r="H357" s="102"/>
      <c r="I357" s="135">
        <f>VLOOKUP(E269,'SIMULAÇÃO 11 e 12'!$B$3:$H$47,6,FALSE)</f>
        <v>0</v>
      </c>
      <c r="J357" s="136"/>
      <c r="K357" s="135"/>
      <c r="L357" s="135"/>
      <c r="M357" s="135"/>
      <c r="N357" s="135"/>
      <c r="O357" s="135"/>
      <c r="P357" s="137"/>
    </row>
    <row r="358" spans="1:16" x14ac:dyDescent="0.25">
      <c r="A358" s="133">
        <v>12</v>
      </c>
      <c r="B358" s="134"/>
      <c r="C358" s="135"/>
      <c r="D358" s="135"/>
      <c r="E358" s="135" t="s">
        <v>304</v>
      </c>
      <c r="F358" s="102"/>
      <c r="G358" s="135"/>
      <c r="H358" s="102"/>
      <c r="I358" s="135">
        <f>VLOOKUP(E270,'SIMULAÇÃO 11 e 12'!$B$3:$H$47,6,FALSE)</f>
        <v>0</v>
      </c>
      <c r="J358" s="136"/>
      <c r="K358" s="135"/>
      <c r="L358" s="135"/>
      <c r="M358" s="135"/>
      <c r="N358" s="135"/>
      <c r="O358" s="135"/>
      <c r="P358" s="137"/>
    </row>
    <row r="359" spans="1:16" x14ac:dyDescent="0.25">
      <c r="A359" s="133">
        <v>12</v>
      </c>
      <c r="B359" s="134"/>
      <c r="C359" s="135"/>
      <c r="D359" s="135"/>
      <c r="E359" s="135" t="s">
        <v>288</v>
      </c>
      <c r="F359" s="102"/>
      <c r="G359" s="135"/>
      <c r="H359" s="102"/>
      <c r="I359" s="135">
        <f>VLOOKUP(E271,'SIMULAÇÃO 11 e 12'!$B$3:$H$47,6,FALSE)</f>
        <v>0</v>
      </c>
      <c r="J359" s="136"/>
      <c r="K359" s="135"/>
      <c r="L359" s="135"/>
      <c r="M359" s="135"/>
      <c r="N359" s="135"/>
      <c r="O359" s="135"/>
      <c r="P359" s="137"/>
    </row>
    <row r="360" spans="1:16" x14ac:dyDescent="0.25">
      <c r="A360" s="133">
        <v>12</v>
      </c>
      <c r="B360" s="134"/>
      <c r="C360" s="135"/>
      <c r="D360" s="135"/>
      <c r="E360" s="135" t="s">
        <v>305</v>
      </c>
      <c r="F360" s="102"/>
      <c r="G360" s="135"/>
      <c r="H360" s="102"/>
      <c r="I360" s="135">
        <f>VLOOKUP(E272,'SIMULAÇÃO 11 e 12'!$B$3:$H$47,6,FALSE)</f>
        <v>0</v>
      </c>
      <c r="J360" s="136"/>
      <c r="K360" s="135"/>
      <c r="L360" s="135"/>
      <c r="M360" s="135"/>
      <c r="N360" s="135"/>
      <c r="O360" s="135"/>
      <c r="P360" s="137"/>
    </row>
    <row r="361" spans="1:16" x14ac:dyDescent="0.25">
      <c r="A361" s="133">
        <v>12</v>
      </c>
      <c r="B361" s="134"/>
      <c r="C361" s="135"/>
      <c r="D361" s="135"/>
      <c r="E361" s="135" t="s">
        <v>289</v>
      </c>
      <c r="F361" s="102"/>
      <c r="G361" s="135"/>
      <c r="H361" s="102"/>
      <c r="I361" s="135">
        <f>VLOOKUP(E273,'SIMULAÇÃO 11 e 12'!$B$3:$H$47,6,FALSE)</f>
        <v>0</v>
      </c>
      <c r="J361" s="136"/>
      <c r="K361" s="135"/>
      <c r="L361" s="135"/>
      <c r="M361" s="135"/>
      <c r="N361" s="135"/>
      <c r="O361" s="135"/>
      <c r="P361" s="137"/>
    </row>
    <row r="362" spans="1:16" x14ac:dyDescent="0.25">
      <c r="A362" s="133">
        <v>12</v>
      </c>
      <c r="B362" s="134"/>
      <c r="C362" s="135"/>
      <c r="D362" s="135"/>
      <c r="E362" s="135" t="s">
        <v>303</v>
      </c>
      <c r="F362" s="102"/>
      <c r="G362" s="135"/>
      <c r="H362" s="102"/>
      <c r="I362" s="135">
        <f>VLOOKUP(E274,'SIMULAÇÃO 11 e 12'!$B$3:$H$47,6,FALSE)</f>
        <v>0</v>
      </c>
      <c r="J362" s="136"/>
      <c r="K362" s="135"/>
      <c r="L362" s="135"/>
      <c r="M362" s="135"/>
      <c r="N362" s="135"/>
      <c r="O362" s="135"/>
      <c r="P362" s="137"/>
    </row>
    <row r="363" spans="1:16" x14ac:dyDescent="0.25">
      <c r="A363" s="133">
        <v>12</v>
      </c>
      <c r="B363" s="134"/>
      <c r="C363" s="135"/>
      <c r="D363" s="135"/>
      <c r="E363" s="135" t="s">
        <v>302</v>
      </c>
      <c r="F363" s="102"/>
      <c r="G363" s="135"/>
      <c r="H363" s="102"/>
      <c r="I363" s="135">
        <f>VLOOKUP(E275,'SIMULAÇÃO 11 e 12'!$B$3:$H$47,6,FALSE)</f>
        <v>0</v>
      </c>
      <c r="J363" s="136"/>
      <c r="K363" s="135"/>
      <c r="L363" s="135"/>
      <c r="M363" s="135"/>
      <c r="N363" s="135"/>
      <c r="O363" s="135"/>
      <c r="P363" s="137"/>
    </row>
    <row r="364" spans="1:16" x14ac:dyDescent="0.25">
      <c r="A364" s="133">
        <v>12</v>
      </c>
      <c r="B364" s="134"/>
      <c r="C364" s="135"/>
      <c r="D364" s="135"/>
      <c r="E364" s="135" t="s">
        <v>299</v>
      </c>
      <c r="F364" s="102"/>
      <c r="G364" s="135"/>
      <c r="H364" s="102"/>
      <c r="I364" s="135">
        <f>VLOOKUP(E276,'SIMULAÇÃO 11 e 12'!$B$3:$H$47,6,FALSE)</f>
        <v>0</v>
      </c>
      <c r="J364" s="136"/>
      <c r="K364" s="135"/>
      <c r="L364" s="135"/>
      <c r="M364" s="135"/>
      <c r="N364" s="135"/>
      <c r="O364" s="135"/>
      <c r="P364" s="137"/>
    </row>
    <row r="365" spans="1:16" x14ac:dyDescent="0.25">
      <c r="A365" s="133">
        <v>12</v>
      </c>
      <c r="B365" s="134"/>
      <c r="C365" s="135"/>
      <c r="D365" s="135"/>
      <c r="E365" s="135" t="s">
        <v>295</v>
      </c>
      <c r="F365" s="102"/>
      <c r="G365" s="135"/>
      <c r="H365" s="102"/>
      <c r="I365" s="135">
        <f>VLOOKUP(E277,'SIMULAÇÃO 11 e 12'!$B$3:$H$47,6,FALSE)</f>
        <v>0</v>
      </c>
      <c r="J365" s="136"/>
      <c r="K365" s="135"/>
      <c r="L365" s="135"/>
      <c r="M365" s="135"/>
      <c r="N365" s="135"/>
      <c r="O365" s="135"/>
      <c r="P365" s="137"/>
    </row>
    <row r="366" spans="1:16" x14ac:dyDescent="0.25">
      <c r="A366" s="133">
        <v>12</v>
      </c>
      <c r="B366" s="134"/>
      <c r="C366" s="135"/>
      <c r="D366" s="135"/>
      <c r="E366" s="135" t="s">
        <v>312</v>
      </c>
      <c r="F366" s="102"/>
      <c r="G366" s="135"/>
      <c r="H366" s="102"/>
      <c r="I366" s="135">
        <f>VLOOKUP(E278,'SIMULAÇÃO 11 e 12'!$B$3:$H$47,6,FALSE)</f>
        <v>0</v>
      </c>
      <c r="J366" s="136"/>
      <c r="K366" s="135"/>
      <c r="L366" s="135"/>
      <c r="M366" s="135"/>
      <c r="N366" s="135"/>
      <c r="O366" s="135"/>
      <c r="P366" s="137"/>
    </row>
    <row r="367" spans="1:16" x14ac:dyDescent="0.25">
      <c r="A367" s="133">
        <v>12</v>
      </c>
      <c r="B367" s="134"/>
      <c r="C367" s="135"/>
      <c r="D367" s="135"/>
      <c r="E367" s="135" t="s">
        <v>309</v>
      </c>
      <c r="F367" s="102"/>
      <c r="G367" s="135"/>
      <c r="H367" s="102"/>
      <c r="I367" s="135">
        <f>VLOOKUP(E279,'SIMULAÇÃO 11 e 12'!$B$3:$H$47,6,FALSE)</f>
        <v>0</v>
      </c>
      <c r="J367" s="136"/>
      <c r="K367" s="135"/>
      <c r="L367" s="135"/>
      <c r="M367" s="135"/>
      <c r="N367" s="135"/>
      <c r="O367" s="135"/>
      <c r="P367" s="137"/>
    </row>
    <row r="368" spans="1:16" x14ac:dyDescent="0.25">
      <c r="A368" s="133">
        <v>12</v>
      </c>
      <c r="B368" s="134"/>
      <c r="C368" s="135"/>
      <c r="D368" s="135"/>
      <c r="E368" s="135" t="s">
        <v>286</v>
      </c>
      <c r="F368" s="102"/>
      <c r="G368" s="135"/>
      <c r="H368" s="102"/>
      <c r="I368" s="135">
        <f>VLOOKUP(E280,'SIMULAÇÃO 11 e 12'!$B$3:$H$47,6,FALSE)</f>
        <v>0</v>
      </c>
      <c r="J368" s="136"/>
      <c r="K368" s="135"/>
      <c r="L368" s="135"/>
      <c r="M368" s="135"/>
      <c r="N368" s="135"/>
      <c r="O368" s="135"/>
      <c r="P368" s="137"/>
    </row>
    <row r="369" spans="1:16" x14ac:dyDescent="0.25">
      <c r="A369" s="133">
        <v>12</v>
      </c>
      <c r="B369" s="134"/>
      <c r="C369" s="135"/>
      <c r="D369" s="135"/>
      <c r="E369" s="135" t="s">
        <v>310</v>
      </c>
      <c r="F369" s="102"/>
      <c r="G369" s="135"/>
      <c r="H369" s="102"/>
      <c r="I369" s="135">
        <f>VLOOKUP(E281,'SIMULAÇÃO 11 e 12'!$B$3:$H$47,6,FALSE)</f>
        <v>0</v>
      </c>
      <c r="J369" s="136"/>
      <c r="K369" s="135"/>
      <c r="L369" s="135"/>
      <c r="M369" s="135"/>
      <c r="N369" s="135"/>
      <c r="O369" s="135"/>
      <c r="P369" s="137"/>
    </row>
    <row r="370" spans="1:16" x14ac:dyDescent="0.25">
      <c r="A370" s="133">
        <v>12</v>
      </c>
      <c r="B370" s="134"/>
      <c r="C370" s="135"/>
      <c r="D370" s="135"/>
      <c r="E370" s="135" t="s">
        <v>258</v>
      </c>
      <c r="F370" s="102"/>
      <c r="G370" s="135"/>
      <c r="H370" s="102"/>
      <c r="I370" s="135">
        <f>VLOOKUP(E282,'SIMULAÇÃO 11 e 12'!$B$3:$H$47,6,FALSE)</f>
        <v>0</v>
      </c>
      <c r="J370" s="136"/>
      <c r="K370" s="135"/>
      <c r="L370" s="135"/>
      <c r="M370" s="135"/>
      <c r="N370" s="135"/>
      <c r="O370" s="135"/>
      <c r="P370" s="137"/>
    </row>
    <row r="371" spans="1:16" x14ac:dyDescent="0.25">
      <c r="A371" s="133">
        <v>12</v>
      </c>
      <c r="B371" s="134"/>
      <c r="C371" s="135"/>
      <c r="D371" s="135"/>
      <c r="E371" s="135" t="s">
        <v>281</v>
      </c>
      <c r="F371" s="102"/>
      <c r="G371" s="135"/>
      <c r="H371" s="102"/>
      <c r="I371" s="135">
        <f>VLOOKUP(E283,'SIMULAÇÃO 11 e 12'!$B$3:$H$47,6,FALSE)</f>
        <v>0</v>
      </c>
      <c r="J371" s="136"/>
      <c r="K371" s="135"/>
      <c r="L371" s="135"/>
      <c r="M371" s="135"/>
      <c r="N371" s="135"/>
      <c r="O371" s="135"/>
      <c r="P371" s="137"/>
    </row>
    <row r="372" spans="1:16" x14ac:dyDescent="0.25">
      <c r="A372" s="133">
        <v>12</v>
      </c>
      <c r="B372" s="134"/>
      <c r="C372" s="135"/>
      <c r="D372" s="135"/>
      <c r="E372" s="135" t="s">
        <v>296</v>
      </c>
      <c r="F372" s="102"/>
      <c r="G372" s="135"/>
      <c r="H372" s="102"/>
      <c r="I372" s="135">
        <f>VLOOKUP(E284,'SIMULAÇÃO 11 e 12'!$B$3:$H$47,6,FALSE)</f>
        <v>0</v>
      </c>
      <c r="J372" s="136"/>
      <c r="K372" s="135"/>
      <c r="L372" s="135"/>
      <c r="M372" s="135"/>
      <c r="N372" s="135"/>
      <c r="O372" s="135"/>
      <c r="P372" s="137"/>
    </row>
    <row r="373" spans="1:16" x14ac:dyDescent="0.25">
      <c r="A373" s="133">
        <v>12</v>
      </c>
      <c r="B373" s="134"/>
      <c r="C373" s="135"/>
      <c r="D373" s="135"/>
      <c r="E373" s="135" t="s">
        <v>308</v>
      </c>
      <c r="F373" s="102"/>
      <c r="G373" s="135"/>
      <c r="H373" s="102"/>
      <c r="I373" s="135">
        <f>VLOOKUP(E285,'SIMULAÇÃO 11 e 12'!$B$3:$H$47,6,FALSE)</f>
        <v>0</v>
      </c>
      <c r="J373" s="136"/>
      <c r="K373" s="135"/>
      <c r="L373" s="135"/>
      <c r="M373" s="135"/>
      <c r="N373" s="135"/>
      <c r="O373" s="135"/>
      <c r="P373" s="137"/>
    </row>
    <row r="374" spans="1:16" x14ac:dyDescent="0.25">
      <c r="A374" s="133">
        <v>12</v>
      </c>
      <c r="B374" s="134"/>
      <c r="C374" s="135"/>
      <c r="D374" s="135"/>
      <c r="E374" s="135" t="s">
        <v>294</v>
      </c>
      <c r="F374" s="102"/>
      <c r="G374" s="135"/>
      <c r="H374" s="102"/>
      <c r="I374" s="135">
        <f>VLOOKUP(E286,'SIMULAÇÃO 11 e 12'!$B$3:$H$47,6,FALSE)</f>
        <v>0</v>
      </c>
      <c r="J374" s="136"/>
      <c r="K374" s="135"/>
      <c r="L374" s="135"/>
      <c r="M374" s="135"/>
      <c r="N374" s="135"/>
      <c r="O374" s="135"/>
      <c r="P374" s="137"/>
    </row>
    <row r="375" spans="1:16" x14ac:dyDescent="0.25">
      <c r="A375" s="133">
        <v>12</v>
      </c>
      <c r="B375" s="134"/>
      <c r="C375" s="135"/>
      <c r="D375" s="135"/>
      <c r="E375" s="135" t="s">
        <v>297</v>
      </c>
      <c r="F375" s="102"/>
      <c r="G375" s="135"/>
      <c r="H375" s="102"/>
      <c r="I375" s="135">
        <f>VLOOKUP(E287,'SIMULAÇÃO 11 e 12'!$B$3:$H$47,6,FALSE)</f>
        <v>0</v>
      </c>
      <c r="J375" s="136"/>
      <c r="K375" s="135"/>
      <c r="L375" s="135"/>
      <c r="M375" s="135"/>
      <c r="N375" s="135"/>
      <c r="O375" s="135"/>
      <c r="P375" s="137"/>
    </row>
    <row r="376" spans="1:16" x14ac:dyDescent="0.25">
      <c r="A376" s="133">
        <v>12</v>
      </c>
      <c r="B376" s="134"/>
      <c r="C376" s="135"/>
      <c r="D376" s="135"/>
      <c r="E376" s="135" t="s">
        <v>284</v>
      </c>
      <c r="F376" s="102"/>
      <c r="G376" s="135"/>
      <c r="H376" s="102"/>
      <c r="I376" s="135">
        <f>VLOOKUP(E288,'SIMULAÇÃO 11 e 12'!$B$3:$H$47,6,FALSE)</f>
        <v>0</v>
      </c>
      <c r="J376" s="136"/>
      <c r="K376" s="135"/>
      <c r="L376" s="135"/>
      <c r="M376" s="135"/>
      <c r="N376" s="135"/>
      <c r="O376" s="135"/>
      <c r="P376" s="137"/>
    </row>
    <row r="377" spans="1:16" x14ac:dyDescent="0.25">
      <c r="A377" s="133">
        <v>12</v>
      </c>
      <c r="B377" s="134"/>
      <c r="C377" s="135"/>
      <c r="D377" s="135"/>
      <c r="E377" s="135" t="s">
        <v>298</v>
      </c>
      <c r="F377" s="102"/>
      <c r="G377" s="135"/>
      <c r="H377" s="102"/>
      <c r="I377" s="135">
        <f>VLOOKUP(E289,'SIMULAÇÃO 11 e 12'!$B$3:$H$47,6,FALSE)</f>
        <v>0</v>
      </c>
      <c r="J377" s="136"/>
      <c r="K377" s="135"/>
      <c r="L377" s="135"/>
      <c r="M377" s="135"/>
      <c r="N377" s="135"/>
      <c r="O377" s="135"/>
      <c r="P377" s="137"/>
    </row>
    <row r="378" spans="1:16" x14ac:dyDescent="0.25">
      <c r="A378" s="133">
        <v>12</v>
      </c>
      <c r="B378" s="134"/>
      <c r="C378" s="135"/>
      <c r="D378" s="135"/>
      <c r="E378" s="135" t="s">
        <v>277</v>
      </c>
      <c r="F378" s="102"/>
      <c r="G378" s="135"/>
      <c r="H378" s="102"/>
      <c r="I378" s="135">
        <f>VLOOKUP(E290,'SIMULAÇÃO 11 e 12'!$B$3:$H$47,6,FALSE)</f>
        <v>0</v>
      </c>
      <c r="J378" s="136"/>
      <c r="K378" s="135"/>
      <c r="L378" s="135"/>
      <c r="M378" s="135"/>
      <c r="N378" s="135"/>
      <c r="O378" s="135"/>
      <c r="P378" s="137"/>
    </row>
    <row r="379" spans="1:16" x14ac:dyDescent="0.25">
      <c r="A379" s="133">
        <v>12</v>
      </c>
      <c r="B379" s="134"/>
      <c r="C379" s="135"/>
      <c r="D379" s="135"/>
      <c r="E379" s="135" t="s">
        <v>285</v>
      </c>
      <c r="F379" s="102"/>
      <c r="G379" s="135"/>
      <c r="H379" s="102"/>
      <c r="I379" s="135">
        <f>VLOOKUP(E291,'SIMULAÇÃO 11 e 12'!$B$3:$H$47,6,FALSE)</f>
        <v>0</v>
      </c>
      <c r="J379" s="136"/>
      <c r="K379" s="135"/>
      <c r="L379" s="135"/>
      <c r="M379" s="135"/>
      <c r="N379" s="135"/>
      <c r="O379" s="135"/>
      <c r="P379" s="137"/>
    </row>
    <row r="380" spans="1:16" x14ac:dyDescent="0.25">
      <c r="A380" s="133">
        <v>12</v>
      </c>
      <c r="B380" s="134"/>
      <c r="C380" s="135"/>
      <c r="D380" s="135"/>
      <c r="E380" s="135" t="s">
        <v>293</v>
      </c>
      <c r="F380" s="102"/>
      <c r="G380" s="135"/>
      <c r="H380" s="102"/>
      <c r="I380" s="135">
        <f>VLOOKUP(E292,'SIMULAÇÃO 11 e 12'!$B$3:$H$47,6,FALSE)</f>
        <v>0</v>
      </c>
      <c r="J380" s="136"/>
      <c r="K380" s="135"/>
      <c r="L380" s="135"/>
      <c r="M380" s="135"/>
      <c r="N380" s="135"/>
      <c r="O380" s="135"/>
      <c r="P380" s="137"/>
    </row>
    <row r="381" spans="1:16" x14ac:dyDescent="0.25">
      <c r="A381" s="133">
        <v>12</v>
      </c>
      <c r="B381" s="134"/>
      <c r="C381" s="135"/>
      <c r="D381" s="135"/>
      <c r="E381" s="135" t="s">
        <v>301</v>
      </c>
      <c r="F381" s="102"/>
      <c r="G381" s="135"/>
      <c r="H381" s="102"/>
      <c r="I381" s="135">
        <f>VLOOKUP(E293,'SIMULAÇÃO 11 e 12'!$B$3:$H$47,6,FALSE)</f>
        <v>0</v>
      </c>
      <c r="J381" s="136"/>
      <c r="K381" s="135"/>
      <c r="L381" s="135"/>
      <c r="M381" s="135"/>
      <c r="N381" s="135"/>
      <c r="O381" s="135"/>
      <c r="P381" s="137"/>
    </row>
    <row r="382" spans="1:16" x14ac:dyDescent="0.25">
      <c r="A382" s="133">
        <v>12</v>
      </c>
      <c r="B382" s="134"/>
      <c r="C382" s="135"/>
      <c r="D382" s="135"/>
      <c r="E382" s="135" t="s">
        <v>283</v>
      </c>
      <c r="F382" s="102"/>
      <c r="G382" s="135"/>
      <c r="H382" s="102"/>
      <c r="I382" s="135">
        <f>VLOOKUP(E294,'SIMULAÇÃO 11 e 12'!$B$3:$H$47,6,FALSE)</f>
        <v>0</v>
      </c>
      <c r="J382" s="136"/>
      <c r="K382" s="135"/>
      <c r="L382" s="135"/>
      <c r="M382" s="135"/>
      <c r="N382" s="135"/>
      <c r="O382" s="135"/>
      <c r="P382" s="137"/>
    </row>
    <row r="383" spans="1:16" x14ac:dyDescent="0.25">
      <c r="A383" s="133">
        <v>12</v>
      </c>
      <c r="B383" s="134"/>
      <c r="C383" s="135"/>
      <c r="D383" s="135"/>
      <c r="E383" s="135" t="s">
        <v>278</v>
      </c>
      <c r="F383" s="102"/>
      <c r="G383" s="135"/>
      <c r="H383" s="102"/>
      <c r="I383" s="135">
        <f>VLOOKUP(E295,'SIMULAÇÃO 11 e 12'!$B$3:$H$47,6,FALSE)</f>
        <v>0</v>
      </c>
      <c r="J383" s="136"/>
      <c r="K383" s="135"/>
      <c r="L383" s="135"/>
      <c r="M383" s="135"/>
      <c r="N383" s="135"/>
      <c r="O383" s="135"/>
      <c r="P383" s="137"/>
    </row>
    <row r="384" spans="1:16" x14ac:dyDescent="0.25">
      <c r="A384" s="133">
        <v>12</v>
      </c>
      <c r="B384" s="134"/>
      <c r="C384" s="135"/>
      <c r="D384" s="135"/>
      <c r="E384" s="135" t="s">
        <v>279</v>
      </c>
      <c r="F384" s="102"/>
      <c r="G384" s="135"/>
      <c r="H384" s="102"/>
      <c r="I384" s="135">
        <f>VLOOKUP(E296,'SIMULAÇÃO 11 e 12'!$B$3:$H$47,6,FALSE)</f>
        <v>0</v>
      </c>
      <c r="J384" s="136"/>
      <c r="K384" s="135"/>
      <c r="L384" s="135"/>
      <c r="M384" s="135"/>
      <c r="N384" s="135"/>
      <c r="O384" s="135"/>
      <c r="P384" s="137"/>
    </row>
    <row r="385" spans="1:16" x14ac:dyDescent="0.25">
      <c r="A385" s="133">
        <v>12</v>
      </c>
      <c r="B385" s="134"/>
      <c r="C385" s="135"/>
      <c r="D385" s="135"/>
      <c r="E385" s="135" t="s">
        <v>290</v>
      </c>
      <c r="F385" s="102"/>
      <c r="G385" s="135"/>
      <c r="H385" s="102"/>
      <c r="I385" s="135">
        <f>VLOOKUP(E297,'SIMULAÇÃO 11 e 12'!$B$3:$H$47,6,FALSE)</f>
        <v>0</v>
      </c>
      <c r="J385" s="136"/>
      <c r="K385" s="135"/>
      <c r="L385" s="135"/>
      <c r="M385" s="135"/>
      <c r="N385" s="135"/>
      <c r="O385" s="135"/>
      <c r="P385" s="137"/>
    </row>
    <row r="386" spans="1:16" x14ac:dyDescent="0.25">
      <c r="A386" s="133">
        <v>12</v>
      </c>
      <c r="B386" s="134"/>
      <c r="C386" s="135"/>
      <c r="D386" s="135"/>
      <c r="E386" s="135" t="s">
        <v>257</v>
      </c>
      <c r="F386" s="102"/>
      <c r="G386" s="135"/>
      <c r="H386" s="102"/>
      <c r="I386" s="135">
        <f>VLOOKUP(E298,'SIMULAÇÃO 11 e 12'!$B$3:$H$47,6,FALSE)</f>
        <v>0</v>
      </c>
      <c r="J386" s="136"/>
      <c r="K386" s="135"/>
      <c r="L386" s="135"/>
      <c r="M386" s="135"/>
      <c r="N386" s="135"/>
      <c r="O386" s="135"/>
      <c r="P386" s="137"/>
    </row>
    <row r="387" spans="1:16" x14ac:dyDescent="0.25">
      <c r="A387" s="133">
        <v>12</v>
      </c>
      <c r="B387" s="134"/>
      <c r="C387" s="135"/>
      <c r="D387" s="135"/>
      <c r="E387" s="135" t="s">
        <v>287</v>
      </c>
      <c r="F387" s="102"/>
      <c r="G387" s="135"/>
      <c r="H387" s="102"/>
      <c r="I387" s="135">
        <f>VLOOKUP(E299,'SIMULAÇÃO 11 e 12'!$B$3:$H$47,6,FALSE)</f>
        <v>0</v>
      </c>
      <c r="J387" s="136"/>
      <c r="K387" s="135"/>
      <c r="L387" s="135"/>
      <c r="M387" s="135"/>
      <c r="N387" s="135"/>
      <c r="O387" s="135"/>
      <c r="P387" s="137"/>
    </row>
    <row r="388" spans="1:16" x14ac:dyDescent="0.25">
      <c r="A388" s="133">
        <v>12</v>
      </c>
      <c r="B388" s="134"/>
      <c r="C388" s="135"/>
      <c r="D388" s="135"/>
      <c r="E388" s="135" t="s">
        <v>306</v>
      </c>
      <c r="F388" s="102"/>
      <c r="G388" s="135"/>
      <c r="H388" s="102"/>
      <c r="I388" s="135">
        <f>VLOOKUP(E300,'SIMULAÇÃO 11 e 12'!$B$3:$H$47,6,FALSE)</f>
        <v>0</v>
      </c>
      <c r="J388" s="136"/>
      <c r="K388" s="135"/>
      <c r="L388" s="135"/>
      <c r="M388" s="135"/>
      <c r="N388" s="135"/>
      <c r="O388" s="135"/>
      <c r="P388" s="137"/>
    </row>
    <row r="389" spans="1:16" x14ac:dyDescent="0.25">
      <c r="A389" s="85"/>
      <c r="B389" s="90"/>
      <c r="C389" s="85"/>
      <c r="D389" s="85"/>
      <c r="E389" s="85"/>
      <c r="F389" s="85"/>
      <c r="G389" s="85"/>
      <c r="H389" s="91"/>
      <c r="I389" s="92"/>
      <c r="J389" s="88"/>
      <c r="K389" s="87"/>
      <c r="L389" s="86"/>
      <c r="M389" s="85"/>
      <c r="N389" s="86"/>
      <c r="O389" s="85"/>
      <c r="P389" s="85"/>
    </row>
    <row r="390" spans="1:16" x14ac:dyDescent="0.25">
      <c r="A390" s="85"/>
      <c r="B390" s="90"/>
      <c r="C390" s="85"/>
      <c r="D390" s="85"/>
      <c r="E390" s="85"/>
      <c r="F390" s="85"/>
      <c r="G390" s="85"/>
      <c r="H390" s="91"/>
      <c r="I390" s="92"/>
      <c r="J390" s="88"/>
      <c r="K390" s="87"/>
      <c r="L390" s="86"/>
      <c r="M390" s="85"/>
      <c r="N390" s="86"/>
      <c r="O390" s="85"/>
      <c r="P390" s="85"/>
    </row>
    <row r="391" spans="1:16" x14ac:dyDescent="0.25">
      <c r="A391" s="85"/>
      <c r="B391" s="90"/>
      <c r="C391" s="85"/>
      <c r="D391" s="85"/>
      <c r="E391" s="85"/>
      <c r="F391" s="85"/>
      <c r="G391" s="85"/>
      <c r="H391" s="91"/>
      <c r="I391" s="92"/>
      <c r="J391" s="88"/>
      <c r="K391" s="87"/>
      <c r="L391" s="86"/>
      <c r="M391" s="85"/>
      <c r="N391" s="86"/>
      <c r="O391" s="85"/>
      <c r="P391" s="85"/>
    </row>
    <row r="392" spans="1:16" x14ac:dyDescent="0.25">
      <c r="A392" s="85"/>
      <c r="B392" s="90"/>
      <c r="C392" s="85"/>
      <c r="D392" s="85"/>
      <c r="E392" s="85"/>
      <c r="F392" s="85"/>
      <c r="G392" s="85"/>
      <c r="H392" s="91"/>
      <c r="I392" s="92"/>
      <c r="J392" s="88"/>
      <c r="K392" s="87"/>
      <c r="L392" s="86"/>
      <c r="M392" s="85"/>
      <c r="N392" s="86"/>
      <c r="O392" s="85"/>
      <c r="P392" s="85"/>
    </row>
    <row r="393" spans="1:16" x14ac:dyDescent="0.25">
      <c r="A393" s="85"/>
      <c r="B393" s="90"/>
      <c r="C393" s="85"/>
      <c r="D393" s="85"/>
      <c r="E393" s="85"/>
      <c r="F393" s="85"/>
      <c r="G393" s="85"/>
      <c r="H393" s="91"/>
      <c r="I393" s="92"/>
      <c r="J393" s="88"/>
      <c r="K393" s="87"/>
      <c r="L393" s="86"/>
      <c r="M393" s="85"/>
      <c r="N393" s="86"/>
      <c r="O393" s="85"/>
      <c r="P393" s="85"/>
    </row>
    <row r="394" spans="1:16" x14ac:dyDescent="0.25">
      <c r="A394" s="85"/>
      <c r="B394" s="90"/>
      <c r="C394" s="85"/>
      <c r="D394" s="85"/>
      <c r="E394" s="85"/>
      <c r="F394" s="85"/>
      <c r="G394" s="85"/>
      <c r="H394" s="91"/>
      <c r="I394" s="92"/>
      <c r="J394" s="88"/>
      <c r="K394" s="87"/>
      <c r="L394" s="86"/>
      <c r="M394" s="85"/>
      <c r="N394" s="86"/>
      <c r="O394" s="85"/>
      <c r="P394" s="85"/>
    </row>
    <row r="395" spans="1:16" x14ac:dyDescent="0.25">
      <c r="A395" s="85"/>
      <c r="B395" s="90"/>
      <c r="C395" s="85"/>
      <c r="D395" s="85"/>
      <c r="E395" s="85"/>
      <c r="F395" s="85"/>
      <c r="G395" s="85"/>
      <c r="H395" s="91"/>
      <c r="I395" s="92"/>
      <c r="J395" s="88"/>
      <c r="K395" s="87"/>
      <c r="L395" s="86"/>
      <c r="M395" s="85"/>
      <c r="N395" s="86"/>
      <c r="O395" s="85"/>
      <c r="P395" s="85"/>
    </row>
    <row r="396" spans="1:16" x14ac:dyDescent="0.25">
      <c r="A396" s="85"/>
      <c r="B396" s="90"/>
      <c r="C396" s="85"/>
      <c r="D396" s="85"/>
      <c r="E396" s="85"/>
      <c r="F396" s="85"/>
      <c r="G396" s="85"/>
      <c r="H396" s="91"/>
      <c r="I396" s="92"/>
      <c r="J396" s="88"/>
      <c r="K396" s="87"/>
      <c r="L396" s="86"/>
      <c r="M396" s="85"/>
      <c r="N396" s="86"/>
      <c r="O396" s="85"/>
      <c r="P396" s="85"/>
    </row>
    <row r="397" spans="1:16" x14ac:dyDescent="0.25">
      <c r="A397" s="85"/>
      <c r="B397" s="90"/>
      <c r="C397" s="85"/>
      <c r="D397" s="85"/>
      <c r="E397" s="85"/>
      <c r="F397" s="85"/>
      <c r="G397" s="85"/>
      <c r="H397" s="91"/>
      <c r="I397" s="92"/>
      <c r="J397" s="88"/>
      <c r="K397" s="87"/>
      <c r="L397" s="86"/>
      <c r="M397" s="85"/>
      <c r="N397" s="86"/>
      <c r="O397" s="85"/>
      <c r="P397" s="85"/>
    </row>
    <row r="398" spans="1:16" x14ac:dyDescent="0.25">
      <c r="A398" s="85"/>
      <c r="B398" s="90"/>
      <c r="C398" s="85"/>
      <c r="D398" s="85"/>
      <c r="E398" s="85"/>
      <c r="F398" s="85"/>
      <c r="G398" s="85"/>
      <c r="H398" s="91"/>
      <c r="I398" s="92"/>
      <c r="J398" s="88"/>
      <c r="K398" s="87"/>
      <c r="L398" s="86"/>
      <c r="M398" s="85"/>
      <c r="N398" s="86"/>
      <c r="O398" s="85"/>
      <c r="P398" s="85"/>
    </row>
    <row r="399" spans="1:16" x14ac:dyDescent="0.25">
      <c r="A399" s="85"/>
      <c r="B399" s="90"/>
      <c r="C399" s="85"/>
      <c r="D399" s="85"/>
      <c r="E399" s="85"/>
      <c r="F399" s="85"/>
      <c r="G399" s="85"/>
      <c r="H399" s="91"/>
      <c r="I399" s="92"/>
      <c r="J399" s="88"/>
      <c r="K399" s="87"/>
      <c r="L399" s="86"/>
      <c r="M399" s="85"/>
      <c r="N399" s="86"/>
      <c r="O399" s="85"/>
      <c r="P399" s="85"/>
    </row>
    <row r="400" spans="1:16" x14ac:dyDescent="0.25">
      <c r="A400" s="85"/>
      <c r="B400" s="90"/>
      <c r="C400" s="85"/>
      <c r="D400" s="85"/>
      <c r="E400" s="85"/>
      <c r="F400" s="85"/>
      <c r="G400" s="85"/>
      <c r="H400" s="91"/>
      <c r="I400" s="92"/>
      <c r="J400" s="88"/>
      <c r="K400" s="87"/>
      <c r="L400" s="86"/>
      <c r="M400" s="85"/>
      <c r="N400" s="86"/>
      <c r="O400" s="85"/>
      <c r="P400" s="85"/>
    </row>
    <row r="401" spans="1:16" x14ac:dyDescent="0.25">
      <c r="A401" s="85"/>
      <c r="B401" s="90"/>
      <c r="C401" s="85"/>
      <c r="D401" s="85"/>
      <c r="E401" s="85"/>
      <c r="F401" s="85"/>
      <c r="G401" s="85"/>
      <c r="H401" s="91"/>
      <c r="I401" s="92"/>
      <c r="J401" s="88"/>
      <c r="K401" s="87"/>
      <c r="L401" s="86"/>
      <c r="M401" s="85"/>
      <c r="N401" s="86"/>
      <c r="O401" s="85"/>
      <c r="P401" s="85"/>
    </row>
    <row r="402" spans="1:16" x14ac:dyDescent="0.25">
      <c r="A402" s="85"/>
      <c r="B402" s="90"/>
      <c r="C402" s="85"/>
      <c r="D402" s="85"/>
      <c r="E402" s="85"/>
      <c r="F402" s="85"/>
      <c r="G402" s="85"/>
      <c r="H402" s="91"/>
      <c r="I402" s="92"/>
      <c r="J402" s="88"/>
      <c r="K402" s="87"/>
      <c r="L402" s="86"/>
      <c r="M402" s="85"/>
      <c r="N402" s="86"/>
      <c r="O402" s="85"/>
      <c r="P402" s="85"/>
    </row>
    <row r="403" spans="1:16" x14ac:dyDescent="0.25">
      <c r="A403" s="85"/>
      <c r="B403" s="90"/>
      <c r="C403" s="85"/>
      <c r="D403" s="85"/>
      <c r="E403" s="85"/>
      <c r="F403" s="85"/>
      <c r="G403" s="85"/>
      <c r="H403" s="91"/>
      <c r="I403" s="92"/>
      <c r="J403" s="88"/>
      <c r="K403" s="87"/>
      <c r="L403" s="86"/>
      <c r="M403" s="85"/>
      <c r="N403" s="86"/>
      <c r="O403" s="85"/>
      <c r="P403" s="85"/>
    </row>
    <row r="404" spans="1:16" x14ac:dyDescent="0.25">
      <c r="A404" s="85"/>
      <c r="B404" s="90"/>
      <c r="C404" s="85"/>
      <c r="D404" s="85"/>
      <c r="E404" s="85"/>
      <c r="F404" s="85"/>
      <c r="G404" s="85"/>
      <c r="H404" s="91"/>
      <c r="I404" s="92"/>
      <c r="J404" s="88"/>
      <c r="K404" s="87"/>
      <c r="L404" s="86"/>
      <c r="M404" s="85"/>
      <c r="N404" s="86"/>
      <c r="O404" s="85"/>
      <c r="P404" s="85"/>
    </row>
    <row r="405" spans="1:16" x14ac:dyDescent="0.25">
      <c r="A405" s="85"/>
      <c r="B405" s="90"/>
      <c r="C405" s="85"/>
      <c r="D405" s="85"/>
      <c r="E405" s="85"/>
      <c r="F405" s="85"/>
      <c r="G405" s="85"/>
      <c r="H405" s="91"/>
      <c r="I405" s="92"/>
      <c r="J405" s="88"/>
      <c r="K405" s="87"/>
      <c r="L405" s="86"/>
      <c r="M405" s="85"/>
      <c r="N405" s="86"/>
      <c r="O405" s="85"/>
      <c r="P405" s="85"/>
    </row>
    <row r="406" spans="1:16" x14ac:dyDescent="0.25">
      <c r="A406" s="85"/>
      <c r="B406" s="90"/>
      <c r="C406" s="85"/>
      <c r="D406" s="85"/>
      <c r="E406" s="85"/>
      <c r="F406" s="85"/>
      <c r="G406" s="85"/>
      <c r="H406" s="91"/>
      <c r="I406" s="92"/>
      <c r="J406" s="88"/>
      <c r="K406" s="87"/>
      <c r="L406" s="86"/>
      <c r="M406" s="85"/>
      <c r="N406" s="86"/>
      <c r="O406" s="85"/>
      <c r="P406" s="85"/>
    </row>
    <row r="407" spans="1:16" x14ac:dyDescent="0.25">
      <c r="A407" s="85"/>
      <c r="B407" s="90"/>
      <c r="C407" s="85"/>
      <c r="D407" s="85"/>
      <c r="E407" s="85"/>
      <c r="F407" s="85"/>
      <c r="G407" s="85"/>
      <c r="H407" s="91"/>
      <c r="I407" s="92"/>
      <c r="J407" s="88"/>
      <c r="K407" s="87"/>
      <c r="L407" s="86"/>
      <c r="M407" s="85"/>
      <c r="N407" s="86"/>
      <c r="O407" s="85"/>
      <c r="P407" s="85"/>
    </row>
    <row r="408" spans="1:16" x14ac:dyDescent="0.25">
      <c r="A408" s="85"/>
      <c r="B408" s="90"/>
      <c r="C408" s="85"/>
      <c r="D408" s="85"/>
      <c r="E408" s="85"/>
      <c r="F408" s="85"/>
      <c r="G408" s="85"/>
      <c r="H408" s="91"/>
      <c r="I408" s="92"/>
      <c r="J408" s="88"/>
      <c r="K408" s="87"/>
      <c r="L408" s="86"/>
      <c r="M408" s="85"/>
      <c r="N408" s="86"/>
      <c r="O408" s="85"/>
      <c r="P408" s="85"/>
    </row>
    <row r="409" spans="1:16" x14ac:dyDescent="0.25">
      <c r="A409" s="85"/>
      <c r="B409" s="90"/>
      <c r="C409" s="85"/>
      <c r="D409" s="85"/>
      <c r="E409" s="85"/>
      <c r="F409" s="85"/>
      <c r="G409" s="85"/>
      <c r="H409" s="91"/>
      <c r="I409" s="92"/>
      <c r="J409" s="88"/>
      <c r="K409" s="87"/>
      <c r="L409" s="86"/>
      <c r="M409" s="85"/>
      <c r="N409" s="86"/>
      <c r="O409" s="85"/>
      <c r="P409" s="85"/>
    </row>
    <row r="410" spans="1:16" x14ac:dyDescent="0.25">
      <c r="A410" s="85"/>
      <c r="B410" s="90"/>
      <c r="C410" s="85"/>
      <c r="D410" s="85"/>
      <c r="E410" s="85"/>
      <c r="F410" s="85"/>
      <c r="G410" s="85"/>
      <c r="H410" s="91"/>
      <c r="I410" s="92"/>
      <c r="J410" s="88"/>
      <c r="K410" s="87"/>
      <c r="L410" s="86"/>
      <c r="M410" s="85"/>
      <c r="N410" s="86"/>
      <c r="O410" s="85"/>
      <c r="P410" s="85"/>
    </row>
    <row r="411" spans="1:16" x14ac:dyDescent="0.25">
      <c r="A411" s="85"/>
      <c r="B411" s="90"/>
      <c r="C411" s="85"/>
      <c r="D411" s="85"/>
      <c r="E411" s="85"/>
      <c r="F411" s="85"/>
      <c r="G411" s="85"/>
      <c r="H411" s="91"/>
      <c r="I411" s="92"/>
      <c r="J411" s="88"/>
      <c r="K411" s="87"/>
      <c r="L411" s="86"/>
      <c r="M411" s="85"/>
      <c r="N411" s="86"/>
      <c r="O411" s="85"/>
      <c r="P411" s="85"/>
    </row>
    <row r="412" spans="1:16" x14ac:dyDescent="0.25">
      <c r="A412" s="85"/>
      <c r="B412" s="90"/>
      <c r="C412" s="85"/>
      <c r="D412" s="85"/>
      <c r="E412" s="85"/>
      <c r="F412" s="85"/>
      <c r="G412" s="85"/>
      <c r="H412" s="91"/>
      <c r="I412" s="92"/>
      <c r="J412" s="88"/>
      <c r="K412" s="87"/>
      <c r="L412" s="86"/>
      <c r="M412" s="85"/>
      <c r="N412" s="86"/>
      <c r="O412" s="85"/>
      <c r="P412" s="85"/>
    </row>
    <row r="413" spans="1:16" x14ac:dyDescent="0.25">
      <c r="A413" s="85"/>
      <c r="B413" s="90"/>
      <c r="C413" s="85"/>
      <c r="D413" s="85"/>
      <c r="E413" s="85"/>
      <c r="F413" s="85"/>
      <c r="G413" s="85"/>
      <c r="H413" s="91"/>
      <c r="I413" s="92"/>
      <c r="J413" s="88"/>
      <c r="K413" s="87"/>
      <c r="L413" s="86"/>
      <c r="M413" s="85"/>
      <c r="N413" s="86"/>
      <c r="O413" s="85"/>
      <c r="P413" s="85"/>
    </row>
    <row r="414" spans="1:16" x14ac:dyDescent="0.25">
      <c r="A414" s="85"/>
      <c r="B414" s="90"/>
      <c r="C414" s="85"/>
      <c r="D414" s="85"/>
      <c r="E414" s="85"/>
      <c r="F414" s="85"/>
      <c r="G414" s="85"/>
      <c r="H414" s="91"/>
      <c r="I414" s="92"/>
      <c r="J414" s="88"/>
      <c r="K414" s="87"/>
      <c r="L414" s="86"/>
      <c r="M414" s="85"/>
      <c r="N414" s="86"/>
      <c r="O414" s="85"/>
      <c r="P414" s="85"/>
    </row>
    <row r="415" spans="1:16" x14ac:dyDescent="0.25">
      <c r="A415" s="85"/>
      <c r="B415" s="90"/>
      <c r="C415" s="85"/>
      <c r="D415" s="85"/>
      <c r="E415" s="85"/>
      <c r="F415" s="85"/>
      <c r="G415" s="85"/>
      <c r="H415" s="91"/>
      <c r="I415" s="92"/>
      <c r="J415" s="88"/>
      <c r="K415" s="87"/>
      <c r="L415" s="86"/>
      <c r="M415" s="85"/>
      <c r="N415" s="86"/>
      <c r="O415" s="85"/>
      <c r="P415" s="85"/>
    </row>
    <row r="416" spans="1:16" x14ac:dyDescent="0.25">
      <c r="A416" s="85"/>
      <c r="B416" s="90"/>
      <c r="C416" s="85"/>
      <c r="D416" s="85"/>
      <c r="E416" s="85"/>
      <c r="F416" s="85"/>
      <c r="G416" s="85"/>
      <c r="H416" s="91"/>
      <c r="I416" s="92"/>
      <c r="J416" s="88"/>
      <c r="K416" s="87"/>
      <c r="L416" s="86"/>
      <c r="M416" s="85"/>
      <c r="N416" s="86"/>
      <c r="O416" s="85"/>
      <c r="P416" s="85"/>
    </row>
    <row r="417" spans="1:16" x14ac:dyDescent="0.25">
      <c r="A417" s="85"/>
      <c r="B417" s="90"/>
      <c r="C417" s="85"/>
      <c r="D417" s="85"/>
      <c r="E417" s="85"/>
      <c r="F417" s="85"/>
      <c r="G417" s="85"/>
      <c r="H417" s="91"/>
      <c r="I417" s="92"/>
      <c r="J417" s="88"/>
      <c r="K417" s="87"/>
      <c r="L417" s="86"/>
      <c r="M417" s="85"/>
      <c r="N417" s="86"/>
      <c r="O417" s="85"/>
      <c r="P417" s="85"/>
    </row>
    <row r="418" spans="1:16" x14ac:dyDescent="0.25">
      <c r="A418" s="85"/>
      <c r="B418" s="90"/>
      <c r="C418" s="85"/>
      <c r="D418" s="85"/>
      <c r="E418" s="85"/>
      <c r="F418" s="85"/>
      <c r="G418" s="85"/>
      <c r="H418" s="91"/>
      <c r="I418" s="92"/>
      <c r="J418" s="88"/>
      <c r="K418" s="87"/>
      <c r="L418" s="86"/>
      <c r="M418" s="85"/>
      <c r="N418" s="86"/>
      <c r="O418" s="85"/>
      <c r="P418" s="85"/>
    </row>
    <row r="419" spans="1:16" x14ac:dyDescent="0.25">
      <c r="A419" s="85"/>
      <c r="B419" s="90"/>
      <c r="C419" s="85"/>
      <c r="D419" s="85"/>
      <c r="E419" s="85"/>
      <c r="F419" s="85"/>
      <c r="G419" s="85"/>
      <c r="H419" s="91"/>
      <c r="I419" s="92"/>
      <c r="J419" s="88"/>
      <c r="K419" s="87"/>
      <c r="L419" s="86"/>
      <c r="M419" s="85"/>
      <c r="N419" s="86"/>
      <c r="O419" s="85"/>
      <c r="P419" s="85"/>
    </row>
    <row r="420" spans="1:16" x14ac:dyDescent="0.25">
      <c r="A420" s="85"/>
      <c r="B420" s="90"/>
      <c r="C420" s="85"/>
      <c r="D420" s="85"/>
      <c r="E420" s="85"/>
      <c r="F420" s="85"/>
      <c r="G420" s="85"/>
      <c r="H420" s="91"/>
      <c r="I420" s="92"/>
      <c r="J420" s="88"/>
      <c r="K420" s="87"/>
      <c r="L420" s="86"/>
      <c r="M420" s="85"/>
      <c r="N420" s="86"/>
      <c r="O420" s="85"/>
      <c r="P420" s="85"/>
    </row>
    <row r="421" spans="1:16" x14ac:dyDescent="0.25">
      <c r="A421" s="85"/>
      <c r="B421" s="90"/>
      <c r="C421" s="85"/>
      <c r="D421" s="85"/>
      <c r="E421" s="85"/>
      <c r="F421" s="85"/>
      <c r="G421" s="85"/>
      <c r="H421" s="91"/>
      <c r="I421" s="92"/>
      <c r="J421" s="88"/>
      <c r="K421" s="87"/>
      <c r="L421" s="86"/>
      <c r="M421" s="85"/>
      <c r="N421" s="86"/>
      <c r="O421" s="85"/>
      <c r="P421" s="85"/>
    </row>
    <row r="422" spans="1:16" x14ac:dyDescent="0.25">
      <c r="A422" s="85"/>
      <c r="B422" s="90"/>
      <c r="C422" s="85"/>
      <c r="D422" s="85"/>
      <c r="E422" s="85"/>
      <c r="F422" s="85"/>
      <c r="G422" s="85"/>
      <c r="H422" s="91"/>
      <c r="I422" s="92"/>
      <c r="J422" s="88"/>
      <c r="K422" s="87"/>
      <c r="L422" s="86"/>
      <c r="M422" s="85"/>
      <c r="N422" s="86"/>
      <c r="O422" s="85"/>
      <c r="P422" s="85"/>
    </row>
    <row r="423" spans="1:16" x14ac:dyDescent="0.25">
      <c r="A423" s="85"/>
      <c r="B423" s="90"/>
      <c r="C423" s="85"/>
      <c r="D423" s="85"/>
      <c r="E423" s="85"/>
      <c r="F423" s="85"/>
      <c r="G423" s="85"/>
      <c r="H423" s="91"/>
      <c r="I423" s="92"/>
      <c r="J423" s="88"/>
      <c r="K423" s="87"/>
      <c r="L423" s="86"/>
      <c r="M423" s="85"/>
      <c r="N423" s="86"/>
      <c r="O423" s="85"/>
      <c r="P423" s="85"/>
    </row>
    <row r="424" spans="1:16" x14ac:dyDescent="0.25">
      <c r="A424" s="85"/>
      <c r="B424" s="90"/>
      <c r="C424" s="85"/>
      <c r="D424" s="85"/>
      <c r="E424" s="85"/>
      <c r="F424" s="85"/>
      <c r="G424" s="85"/>
      <c r="H424" s="91"/>
      <c r="I424" s="92"/>
      <c r="J424" s="88"/>
      <c r="K424" s="87"/>
      <c r="L424" s="86"/>
      <c r="M424" s="85"/>
      <c r="N424" s="86"/>
      <c r="O424" s="85"/>
      <c r="P424" s="85"/>
    </row>
    <row r="425" spans="1:16" x14ac:dyDescent="0.25">
      <c r="A425" s="85"/>
      <c r="B425" s="90"/>
      <c r="C425" s="85"/>
      <c r="D425" s="85"/>
      <c r="E425" s="85"/>
      <c r="F425" s="85"/>
      <c r="G425" s="85"/>
      <c r="H425" s="91"/>
      <c r="I425" s="92"/>
      <c r="J425" s="88"/>
      <c r="K425" s="87"/>
      <c r="L425" s="86"/>
      <c r="M425" s="85"/>
      <c r="N425" s="86"/>
      <c r="O425" s="85"/>
      <c r="P425" s="85"/>
    </row>
    <row r="426" spans="1:16" x14ac:dyDescent="0.25">
      <c r="A426" s="85"/>
      <c r="B426" s="90"/>
      <c r="C426" s="85"/>
      <c r="D426" s="85"/>
      <c r="E426" s="85"/>
      <c r="F426" s="85"/>
      <c r="G426" s="85"/>
      <c r="H426" s="91"/>
      <c r="I426" s="92"/>
      <c r="J426" s="88"/>
      <c r="K426" s="87"/>
      <c r="L426" s="86"/>
      <c r="M426" s="85"/>
      <c r="N426" s="86"/>
      <c r="O426" s="85"/>
      <c r="P426" s="85"/>
    </row>
    <row r="427" spans="1:16" x14ac:dyDescent="0.25">
      <c r="A427" s="85"/>
      <c r="B427" s="90"/>
      <c r="C427" s="85"/>
      <c r="D427" s="85"/>
      <c r="E427" s="85"/>
      <c r="F427" s="85"/>
      <c r="G427" s="85"/>
      <c r="H427" s="91"/>
      <c r="I427" s="92"/>
      <c r="J427" s="88"/>
      <c r="K427" s="87"/>
      <c r="L427" s="86"/>
      <c r="M427" s="85"/>
      <c r="N427" s="86"/>
      <c r="O427" s="85"/>
      <c r="P427" s="85"/>
    </row>
    <row r="428" spans="1:16" x14ac:dyDescent="0.25">
      <c r="A428" s="85"/>
      <c r="B428" s="90"/>
      <c r="C428" s="85"/>
      <c r="D428" s="85"/>
      <c r="E428" s="85"/>
      <c r="F428" s="85"/>
      <c r="G428" s="85"/>
      <c r="H428" s="91"/>
      <c r="I428" s="92"/>
      <c r="J428" s="88"/>
      <c r="K428" s="87"/>
      <c r="L428" s="86"/>
      <c r="M428" s="85"/>
      <c r="N428" s="86"/>
      <c r="O428" s="85"/>
      <c r="P428" s="85"/>
    </row>
    <row r="429" spans="1:16" x14ac:dyDescent="0.25">
      <c r="A429" s="85"/>
      <c r="B429" s="90"/>
      <c r="C429" s="85"/>
      <c r="D429" s="85"/>
      <c r="E429" s="85"/>
      <c r="F429" s="85"/>
      <c r="G429" s="85"/>
      <c r="H429" s="91"/>
      <c r="I429" s="92"/>
      <c r="J429" s="88"/>
      <c r="K429" s="87"/>
      <c r="L429" s="86"/>
      <c r="M429" s="85"/>
      <c r="N429" s="86"/>
      <c r="O429" s="85"/>
      <c r="P429" s="85"/>
    </row>
    <row r="430" spans="1:16" x14ac:dyDescent="0.25">
      <c r="A430" s="85"/>
      <c r="B430" s="90"/>
      <c r="C430" s="85"/>
      <c r="D430" s="85"/>
      <c r="E430" s="85"/>
      <c r="F430" s="85"/>
      <c r="G430" s="85"/>
      <c r="H430" s="91"/>
      <c r="I430" s="92"/>
      <c r="J430" s="88"/>
      <c r="K430" s="87"/>
      <c r="L430" s="86"/>
      <c r="M430" s="85"/>
      <c r="N430" s="86"/>
      <c r="O430" s="85"/>
      <c r="P430" s="85"/>
    </row>
    <row r="431" spans="1:16" x14ac:dyDescent="0.25">
      <c r="A431" s="85"/>
      <c r="B431" s="90"/>
      <c r="C431" s="85"/>
      <c r="D431" s="85"/>
      <c r="E431" s="85"/>
      <c r="F431" s="85"/>
      <c r="G431" s="85"/>
      <c r="H431" s="91"/>
      <c r="I431" s="92"/>
      <c r="J431" s="88"/>
      <c r="K431" s="87"/>
      <c r="L431" s="86"/>
      <c r="M431" s="85"/>
      <c r="N431" s="86"/>
      <c r="O431" s="85"/>
      <c r="P431" s="85"/>
    </row>
    <row r="432" spans="1:16" x14ac:dyDescent="0.25">
      <c r="A432" s="85"/>
      <c r="B432" s="90"/>
      <c r="C432" s="85"/>
      <c r="D432" s="85"/>
      <c r="E432" s="85"/>
      <c r="F432" s="85"/>
      <c r="G432" s="85"/>
      <c r="H432" s="91"/>
      <c r="I432" s="92"/>
      <c r="J432" s="88"/>
      <c r="K432" s="87"/>
      <c r="L432" s="86"/>
      <c r="M432" s="85"/>
      <c r="N432" s="86"/>
      <c r="O432" s="85"/>
      <c r="P432" s="85"/>
    </row>
    <row r="433" spans="1:16" x14ac:dyDescent="0.25">
      <c r="A433" s="85"/>
      <c r="B433" s="90"/>
      <c r="C433" s="85"/>
      <c r="D433" s="85"/>
      <c r="E433" s="85"/>
      <c r="F433" s="85"/>
      <c r="G433" s="85"/>
      <c r="H433" s="91"/>
      <c r="I433" s="92"/>
      <c r="J433" s="88"/>
      <c r="K433" s="87"/>
      <c r="L433" s="86"/>
      <c r="M433" s="85"/>
      <c r="N433" s="86"/>
      <c r="O433" s="85"/>
      <c r="P433" s="85"/>
    </row>
    <row r="434" spans="1:16" x14ac:dyDescent="0.25">
      <c r="A434" s="85"/>
      <c r="B434" s="90"/>
      <c r="C434" s="85"/>
      <c r="D434" s="85"/>
      <c r="E434" s="85"/>
      <c r="F434" s="85"/>
      <c r="G434" s="85"/>
      <c r="H434" s="91"/>
      <c r="I434" s="92"/>
      <c r="J434" s="88"/>
      <c r="K434" s="87"/>
      <c r="L434" s="86"/>
      <c r="M434" s="85"/>
      <c r="N434" s="86"/>
      <c r="O434" s="85"/>
      <c r="P434" s="85"/>
    </row>
    <row r="435" spans="1:16" x14ac:dyDescent="0.25">
      <c r="A435" s="85"/>
      <c r="B435" s="90"/>
      <c r="C435" s="85"/>
      <c r="D435" s="85"/>
      <c r="E435" s="85"/>
      <c r="F435" s="85"/>
      <c r="G435" s="85"/>
      <c r="H435" s="91"/>
      <c r="I435" s="92"/>
      <c r="J435" s="88"/>
      <c r="K435" s="87"/>
      <c r="L435" s="86"/>
      <c r="M435" s="85"/>
      <c r="N435" s="86"/>
      <c r="O435" s="85"/>
      <c r="P435" s="85"/>
    </row>
    <row r="436" spans="1:16" x14ac:dyDescent="0.25">
      <c r="A436" s="85"/>
      <c r="B436" s="90"/>
      <c r="C436" s="85"/>
      <c r="D436" s="85"/>
      <c r="E436" s="85"/>
      <c r="F436" s="85"/>
      <c r="G436" s="85"/>
      <c r="H436" s="91"/>
      <c r="I436" s="92"/>
      <c r="J436" s="88"/>
      <c r="K436" s="87"/>
      <c r="L436" s="86"/>
      <c r="M436" s="85"/>
      <c r="N436" s="86"/>
      <c r="O436" s="85"/>
      <c r="P436" s="85"/>
    </row>
    <row r="437" spans="1:16" x14ac:dyDescent="0.25">
      <c r="A437" s="85"/>
      <c r="B437" s="90"/>
      <c r="C437" s="85"/>
      <c r="D437" s="85"/>
      <c r="E437" s="85"/>
      <c r="F437" s="85"/>
      <c r="G437" s="85"/>
      <c r="H437" s="91"/>
      <c r="I437" s="92"/>
      <c r="J437" s="88"/>
      <c r="K437" s="87"/>
      <c r="L437" s="86"/>
      <c r="M437" s="85"/>
      <c r="N437" s="86"/>
      <c r="O437" s="85"/>
      <c r="P437" s="85"/>
    </row>
    <row r="438" spans="1:16" x14ac:dyDescent="0.25">
      <c r="A438" s="85"/>
      <c r="B438" s="90"/>
      <c r="C438" s="85"/>
      <c r="D438" s="85"/>
      <c r="E438" s="85"/>
      <c r="F438" s="85"/>
      <c r="G438" s="85"/>
      <c r="H438" s="91"/>
      <c r="I438" s="92"/>
      <c r="J438" s="88"/>
      <c r="K438" s="87"/>
      <c r="L438" s="86"/>
      <c r="M438" s="85"/>
      <c r="N438" s="86"/>
      <c r="O438" s="85"/>
      <c r="P438" s="85"/>
    </row>
    <row r="439" spans="1:16" x14ac:dyDescent="0.25">
      <c r="A439" s="85"/>
      <c r="B439" s="90"/>
      <c r="C439" s="85"/>
      <c r="D439" s="85"/>
      <c r="E439" s="85"/>
      <c r="F439" s="85"/>
      <c r="G439" s="85"/>
      <c r="H439" s="91"/>
      <c r="I439" s="92"/>
      <c r="J439" s="88"/>
      <c r="K439" s="87"/>
      <c r="L439" s="86"/>
      <c r="M439" s="85"/>
      <c r="N439" s="86"/>
      <c r="O439" s="85"/>
      <c r="P439" s="85"/>
    </row>
    <row r="440" spans="1:16" x14ac:dyDescent="0.25">
      <c r="A440" s="85"/>
      <c r="B440" s="90"/>
      <c r="C440" s="85"/>
      <c r="D440" s="85"/>
      <c r="E440" s="85"/>
      <c r="F440" s="85"/>
      <c r="G440" s="85"/>
      <c r="H440" s="91"/>
      <c r="I440" s="92"/>
      <c r="J440" s="88"/>
      <c r="K440" s="87"/>
      <c r="L440" s="86"/>
      <c r="M440" s="85"/>
      <c r="N440" s="86"/>
      <c r="O440" s="85"/>
      <c r="P440" s="85"/>
    </row>
    <row r="441" spans="1:16" x14ac:dyDescent="0.25">
      <c r="A441" s="85"/>
      <c r="B441" s="90"/>
      <c r="C441" s="85"/>
      <c r="D441" s="85"/>
      <c r="E441" s="85"/>
      <c r="F441" s="85"/>
      <c r="G441" s="85"/>
      <c r="H441" s="91"/>
      <c r="I441" s="92"/>
      <c r="J441" s="88"/>
      <c r="K441" s="87"/>
      <c r="L441" s="86"/>
      <c r="M441" s="85"/>
      <c r="N441" s="86"/>
      <c r="O441" s="85"/>
      <c r="P441" s="85"/>
    </row>
    <row r="442" spans="1:16" x14ac:dyDescent="0.25">
      <c r="A442" s="85"/>
      <c r="B442" s="90"/>
      <c r="C442" s="85"/>
      <c r="D442" s="85"/>
      <c r="E442" s="85"/>
      <c r="F442" s="85"/>
      <c r="G442" s="85"/>
      <c r="H442" s="91"/>
      <c r="I442" s="92"/>
      <c r="J442" s="88"/>
      <c r="K442" s="87"/>
      <c r="L442" s="86"/>
      <c r="M442" s="85"/>
      <c r="N442" s="86"/>
      <c r="O442" s="85"/>
      <c r="P442" s="85"/>
    </row>
    <row r="443" spans="1:16" x14ac:dyDescent="0.25">
      <c r="A443" s="85"/>
      <c r="B443" s="90"/>
      <c r="C443" s="85"/>
      <c r="D443" s="85"/>
      <c r="E443" s="85"/>
      <c r="F443" s="85"/>
      <c r="G443" s="85"/>
      <c r="H443" s="91"/>
      <c r="I443" s="92"/>
      <c r="J443" s="88"/>
      <c r="K443" s="87"/>
      <c r="L443" s="86"/>
      <c r="M443" s="85"/>
      <c r="N443" s="86"/>
      <c r="O443" s="85"/>
      <c r="P443" s="85"/>
    </row>
    <row r="444" spans="1:16" x14ac:dyDescent="0.25">
      <c r="A444" s="85"/>
      <c r="B444" s="90"/>
      <c r="C444" s="85"/>
      <c r="D444" s="85"/>
      <c r="E444" s="85"/>
      <c r="F444" s="85"/>
      <c r="G444" s="85"/>
      <c r="H444" s="91"/>
      <c r="I444" s="92"/>
      <c r="J444" s="88"/>
      <c r="K444" s="87"/>
      <c r="L444" s="86"/>
      <c r="M444" s="85"/>
      <c r="N444" s="86"/>
      <c r="O444" s="85"/>
      <c r="P444" s="85"/>
    </row>
    <row r="445" spans="1:16" x14ac:dyDescent="0.25">
      <c r="A445" s="85"/>
      <c r="B445" s="90"/>
      <c r="C445" s="85"/>
      <c r="D445" s="85"/>
      <c r="E445" s="85"/>
      <c r="F445" s="85"/>
      <c r="G445" s="85"/>
      <c r="H445" s="91"/>
      <c r="I445" s="92"/>
      <c r="J445" s="88"/>
      <c r="K445" s="87"/>
      <c r="L445" s="86"/>
      <c r="M445" s="85"/>
      <c r="N445" s="86"/>
      <c r="O445" s="85"/>
      <c r="P445" s="85"/>
    </row>
    <row r="446" spans="1:16" x14ac:dyDescent="0.25">
      <c r="A446" s="85"/>
      <c r="B446" s="90"/>
      <c r="C446" s="85"/>
      <c r="D446" s="85"/>
      <c r="E446" s="85"/>
      <c r="F446" s="85"/>
      <c r="G446" s="85"/>
      <c r="H446" s="91"/>
      <c r="I446" s="92"/>
      <c r="J446" s="88"/>
      <c r="K446" s="87"/>
      <c r="L446" s="86"/>
      <c r="M446" s="85"/>
      <c r="N446" s="86"/>
      <c r="O446" s="85"/>
      <c r="P446" s="85"/>
    </row>
    <row r="447" spans="1:16" x14ac:dyDescent="0.25">
      <c r="A447" s="85"/>
      <c r="B447" s="90"/>
      <c r="C447" s="85"/>
      <c r="D447" s="85"/>
      <c r="E447" s="85"/>
      <c r="F447" s="85"/>
      <c r="G447" s="85"/>
      <c r="H447" s="91"/>
      <c r="I447" s="92"/>
      <c r="J447" s="88"/>
      <c r="K447" s="87"/>
      <c r="L447" s="86"/>
      <c r="M447" s="85"/>
      <c r="N447" s="86"/>
      <c r="O447" s="85"/>
      <c r="P447" s="85"/>
    </row>
    <row r="448" spans="1:16" x14ac:dyDescent="0.25">
      <c r="A448" s="85"/>
      <c r="B448" s="90"/>
      <c r="C448" s="85"/>
      <c r="D448" s="85"/>
      <c r="E448" s="85"/>
      <c r="F448" s="85"/>
      <c r="G448" s="85"/>
      <c r="H448" s="91"/>
      <c r="I448" s="92"/>
      <c r="J448" s="88"/>
      <c r="K448" s="87"/>
      <c r="L448" s="86"/>
      <c r="M448" s="85"/>
      <c r="N448" s="86"/>
      <c r="O448" s="85"/>
      <c r="P448" s="85"/>
    </row>
    <row r="449" spans="1:16" x14ac:dyDescent="0.25">
      <c r="A449" s="85"/>
      <c r="B449" s="90"/>
      <c r="C449" s="85"/>
      <c r="D449" s="85"/>
      <c r="E449" s="85"/>
      <c r="F449" s="85"/>
      <c r="G449" s="85"/>
      <c r="H449" s="91"/>
      <c r="I449" s="92"/>
      <c r="J449" s="88"/>
      <c r="K449" s="87"/>
      <c r="L449" s="86"/>
      <c r="M449" s="85"/>
      <c r="N449" s="86"/>
      <c r="O449" s="85"/>
      <c r="P449" s="85"/>
    </row>
    <row r="450" spans="1:16" x14ac:dyDescent="0.25">
      <c r="A450" s="85"/>
      <c r="B450" s="90"/>
      <c r="C450" s="85"/>
      <c r="D450" s="85"/>
      <c r="E450" s="85"/>
      <c r="F450" s="85"/>
      <c r="G450" s="85"/>
      <c r="H450" s="91"/>
      <c r="I450" s="92"/>
      <c r="J450" s="88"/>
      <c r="K450" s="87"/>
      <c r="L450" s="86"/>
      <c r="M450" s="85"/>
      <c r="N450" s="86"/>
      <c r="O450" s="85"/>
      <c r="P450" s="85"/>
    </row>
    <row r="451" spans="1:16" x14ac:dyDescent="0.25">
      <c r="A451" s="85"/>
      <c r="B451" s="90"/>
      <c r="C451" s="85"/>
      <c r="D451" s="85"/>
      <c r="E451" s="85"/>
      <c r="F451" s="85"/>
      <c r="G451" s="85"/>
      <c r="H451" s="91"/>
      <c r="I451" s="92"/>
      <c r="J451" s="88"/>
      <c r="K451" s="87"/>
      <c r="L451" s="86"/>
      <c r="M451" s="85"/>
      <c r="N451" s="86"/>
      <c r="O451" s="85"/>
      <c r="P451" s="85"/>
    </row>
    <row r="452" spans="1:16" x14ac:dyDescent="0.25">
      <c r="A452" s="85"/>
      <c r="B452" s="90"/>
      <c r="C452" s="85"/>
      <c r="D452" s="85"/>
      <c r="E452" s="85"/>
      <c r="F452" s="85"/>
      <c r="G452" s="85"/>
      <c r="H452" s="91"/>
      <c r="I452" s="92"/>
      <c r="J452" s="88"/>
      <c r="K452" s="87"/>
      <c r="L452" s="86"/>
      <c r="M452" s="85"/>
      <c r="N452" s="86"/>
      <c r="O452" s="85"/>
      <c r="P452" s="85"/>
    </row>
    <row r="453" spans="1:16" x14ac:dyDescent="0.25">
      <c r="A453" s="85"/>
      <c r="B453" s="90"/>
      <c r="C453" s="85"/>
      <c r="D453" s="85"/>
      <c r="E453" s="85"/>
      <c r="F453" s="85"/>
      <c r="G453" s="85"/>
      <c r="H453" s="91"/>
      <c r="I453" s="92"/>
      <c r="J453" s="88"/>
      <c r="K453" s="87"/>
      <c r="L453" s="86"/>
      <c r="M453" s="85"/>
      <c r="N453" s="86"/>
      <c r="O453" s="85"/>
      <c r="P453" s="85"/>
    </row>
    <row r="454" spans="1:16" x14ac:dyDescent="0.25">
      <c r="A454" s="85"/>
      <c r="B454" s="90"/>
      <c r="C454" s="85"/>
      <c r="D454" s="85"/>
      <c r="E454" s="85"/>
      <c r="F454" s="85"/>
      <c r="G454" s="85"/>
      <c r="H454" s="91"/>
      <c r="I454" s="92"/>
      <c r="J454" s="88"/>
      <c r="K454" s="87"/>
      <c r="L454" s="86"/>
      <c r="M454" s="85"/>
      <c r="N454" s="86"/>
      <c r="O454" s="85"/>
      <c r="P454" s="85"/>
    </row>
    <row r="455" spans="1:16" x14ac:dyDescent="0.25">
      <c r="A455" s="85"/>
      <c r="B455" s="90"/>
      <c r="C455" s="85"/>
      <c r="D455" s="85"/>
      <c r="E455" s="85"/>
      <c r="F455" s="85"/>
      <c r="G455" s="85"/>
      <c r="H455" s="91"/>
      <c r="I455" s="92"/>
      <c r="J455" s="88"/>
      <c r="K455" s="87"/>
      <c r="L455" s="86"/>
      <c r="M455" s="85"/>
      <c r="N455" s="86"/>
      <c r="O455" s="85"/>
      <c r="P455" s="85"/>
    </row>
    <row r="456" spans="1:16" x14ac:dyDescent="0.25">
      <c r="A456" s="85"/>
      <c r="B456" s="90"/>
      <c r="C456" s="85"/>
      <c r="D456" s="85"/>
      <c r="E456" s="85"/>
      <c r="F456" s="85"/>
      <c r="G456" s="85"/>
      <c r="H456" s="91"/>
      <c r="I456" s="92"/>
      <c r="J456" s="88"/>
      <c r="K456" s="87"/>
      <c r="L456" s="86"/>
      <c r="M456" s="85"/>
      <c r="N456" s="86"/>
      <c r="O456" s="85"/>
      <c r="P456" s="85"/>
    </row>
    <row r="457" spans="1:16" x14ac:dyDescent="0.25">
      <c r="A457" s="85"/>
      <c r="B457" s="90"/>
      <c r="C457" s="85"/>
      <c r="D457" s="85"/>
      <c r="E457" s="85"/>
      <c r="F457" s="85"/>
      <c r="G457" s="85"/>
      <c r="H457" s="91"/>
      <c r="I457" s="92"/>
      <c r="J457" s="88"/>
      <c r="K457" s="87"/>
      <c r="L457" s="86"/>
      <c r="M457" s="85"/>
      <c r="N457" s="86"/>
      <c r="O457" s="85"/>
      <c r="P457" s="85"/>
    </row>
    <row r="458" spans="1:16" x14ac:dyDescent="0.25">
      <c r="A458" s="85"/>
      <c r="B458" s="90"/>
      <c r="C458" s="85"/>
      <c r="D458" s="85"/>
      <c r="E458" s="85"/>
      <c r="F458" s="85"/>
      <c r="G458" s="85"/>
      <c r="H458" s="91"/>
      <c r="I458" s="92"/>
      <c r="J458" s="88"/>
      <c r="K458" s="87"/>
      <c r="L458" s="86"/>
      <c r="M458" s="85"/>
      <c r="N458" s="86"/>
      <c r="O458" s="85"/>
      <c r="P458" s="85"/>
    </row>
    <row r="459" spans="1:16" x14ac:dyDescent="0.25">
      <c r="A459" s="85"/>
      <c r="B459" s="90"/>
      <c r="C459" s="85"/>
      <c r="D459" s="85"/>
      <c r="E459" s="85"/>
      <c r="F459" s="85"/>
      <c r="G459" s="85"/>
      <c r="H459" s="91"/>
      <c r="I459" s="92"/>
      <c r="J459" s="88"/>
      <c r="K459" s="87"/>
      <c r="L459" s="86"/>
      <c r="M459" s="85"/>
      <c r="N459" s="86"/>
      <c r="O459" s="85"/>
      <c r="P459" s="85"/>
    </row>
    <row r="460" spans="1:16" x14ac:dyDescent="0.25">
      <c r="A460" s="85"/>
      <c r="B460" s="90"/>
      <c r="C460" s="85"/>
      <c r="D460" s="85"/>
      <c r="E460" s="85"/>
      <c r="F460" s="85"/>
      <c r="G460" s="85"/>
      <c r="H460" s="91"/>
      <c r="I460" s="92"/>
      <c r="J460" s="88"/>
      <c r="K460" s="87"/>
      <c r="L460" s="86"/>
      <c r="M460" s="85"/>
      <c r="N460" s="86"/>
      <c r="O460" s="85"/>
      <c r="P460" s="85"/>
    </row>
    <row r="461" spans="1:16" x14ac:dyDescent="0.25">
      <c r="A461" s="85"/>
      <c r="B461" s="90"/>
      <c r="C461" s="85"/>
      <c r="D461" s="85"/>
      <c r="E461" s="85"/>
      <c r="F461" s="85"/>
      <c r="G461" s="85"/>
      <c r="H461" s="91"/>
      <c r="I461" s="92"/>
      <c r="J461" s="88"/>
      <c r="K461" s="87"/>
      <c r="L461" s="86"/>
      <c r="M461" s="85"/>
      <c r="N461" s="86"/>
      <c r="O461" s="85"/>
      <c r="P461" s="85"/>
    </row>
    <row r="462" spans="1:16" x14ac:dyDescent="0.25">
      <c r="A462" s="85"/>
      <c r="B462" s="90"/>
      <c r="C462" s="85"/>
      <c r="D462" s="85"/>
      <c r="E462" s="85"/>
      <c r="F462" s="85"/>
      <c r="G462" s="85"/>
      <c r="H462" s="91"/>
      <c r="I462" s="92"/>
      <c r="J462" s="88"/>
      <c r="K462" s="87"/>
      <c r="L462" s="86"/>
      <c r="M462" s="85"/>
      <c r="N462" s="86"/>
      <c r="O462" s="85"/>
      <c r="P462" s="85"/>
    </row>
    <row r="463" spans="1:16" x14ac:dyDescent="0.25">
      <c r="A463" s="85"/>
      <c r="B463" s="90"/>
      <c r="C463" s="85"/>
      <c r="D463" s="85"/>
      <c r="E463" s="85"/>
      <c r="F463" s="85"/>
      <c r="G463" s="85"/>
      <c r="H463" s="91"/>
      <c r="I463" s="92"/>
      <c r="J463" s="88"/>
      <c r="K463" s="87"/>
      <c r="L463" s="86"/>
      <c r="M463" s="85"/>
      <c r="N463" s="86"/>
      <c r="O463" s="85"/>
      <c r="P463" s="85"/>
    </row>
    <row r="464" spans="1:16" x14ac:dyDescent="0.25">
      <c r="A464" s="85"/>
      <c r="B464" s="90"/>
      <c r="C464" s="85"/>
      <c r="D464" s="85"/>
      <c r="E464" s="85"/>
      <c r="F464" s="85"/>
      <c r="G464" s="85"/>
      <c r="H464" s="91"/>
      <c r="I464" s="92"/>
      <c r="J464" s="88"/>
      <c r="K464" s="87"/>
      <c r="L464" s="86"/>
      <c r="M464" s="85"/>
      <c r="N464" s="86"/>
      <c r="O464" s="85"/>
      <c r="P464" s="85"/>
    </row>
    <row r="465" spans="1:16" x14ac:dyDescent="0.25">
      <c r="A465" s="85"/>
      <c r="B465" s="90"/>
      <c r="C465" s="85"/>
      <c r="D465" s="85"/>
      <c r="E465" s="85"/>
      <c r="F465" s="85"/>
      <c r="G465" s="85"/>
      <c r="H465" s="91"/>
      <c r="I465" s="92"/>
      <c r="J465" s="88"/>
      <c r="K465" s="87"/>
      <c r="L465" s="86"/>
      <c r="M465" s="85"/>
      <c r="N465" s="86"/>
      <c r="O465" s="85"/>
      <c r="P465" s="85"/>
    </row>
    <row r="466" spans="1:16" x14ac:dyDescent="0.25">
      <c r="A466" s="85"/>
      <c r="B466" s="90"/>
      <c r="C466" s="85"/>
      <c r="D466" s="85"/>
      <c r="E466" s="85"/>
      <c r="F466" s="85"/>
      <c r="G466" s="85"/>
      <c r="H466" s="91"/>
      <c r="I466" s="92"/>
      <c r="J466" s="88"/>
      <c r="K466" s="87"/>
      <c r="L466" s="86"/>
      <c r="M466" s="85"/>
      <c r="N466" s="86"/>
      <c r="O466" s="85"/>
      <c r="P466" s="85"/>
    </row>
    <row r="467" spans="1:16" x14ac:dyDescent="0.25">
      <c r="A467" s="85"/>
      <c r="B467" s="90"/>
      <c r="C467" s="85"/>
      <c r="D467" s="85"/>
      <c r="E467" s="85"/>
      <c r="F467" s="85"/>
      <c r="G467" s="85"/>
      <c r="H467" s="91"/>
      <c r="I467" s="92"/>
      <c r="J467" s="88"/>
      <c r="K467" s="87"/>
      <c r="L467" s="86"/>
      <c r="M467" s="85"/>
      <c r="N467" s="86"/>
      <c r="O467" s="85"/>
      <c r="P467" s="85"/>
    </row>
    <row r="468" spans="1:16" x14ac:dyDescent="0.25">
      <c r="A468" s="85"/>
      <c r="B468" s="90"/>
      <c r="C468" s="85"/>
      <c r="D468" s="85"/>
      <c r="E468" s="85"/>
      <c r="F468" s="85"/>
      <c r="G468" s="85"/>
      <c r="H468" s="91"/>
      <c r="I468" s="92"/>
      <c r="J468" s="88"/>
      <c r="K468" s="87"/>
      <c r="L468" s="86"/>
      <c r="M468" s="85"/>
      <c r="N468" s="86"/>
      <c r="O468" s="85"/>
      <c r="P468" s="85"/>
    </row>
    <row r="469" spans="1:16" x14ac:dyDescent="0.25">
      <c r="A469" s="85"/>
      <c r="B469" s="90"/>
      <c r="C469" s="85"/>
      <c r="D469" s="85"/>
      <c r="E469" s="85"/>
      <c r="F469" s="85"/>
      <c r="G469" s="85"/>
      <c r="H469" s="91"/>
      <c r="I469" s="92"/>
      <c r="J469" s="88"/>
      <c r="K469" s="87"/>
      <c r="L469" s="86"/>
      <c r="M469" s="85"/>
      <c r="N469" s="86"/>
      <c r="O469" s="85"/>
      <c r="P469" s="85"/>
    </row>
    <row r="470" spans="1:16" x14ac:dyDescent="0.25">
      <c r="A470" s="85"/>
      <c r="B470" s="90"/>
      <c r="C470" s="85"/>
      <c r="D470" s="85"/>
      <c r="E470" s="85"/>
      <c r="F470" s="85"/>
      <c r="G470" s="85"/>
      <c r="H470" s="91"/>
      <c r="I470" s="92"/>
      <c r="J470" s="88"/>
      <c r="K470" s="87"/>
      <c r="L470" s="86"/>
      <c r="M470" s="85"/>
      <c r="N470" s="86"/>
      <c r="O470" s="85"/>
      <c r="P470" s="85"/>
    </row>
    <row r="471" spans="1:16" x14ac:dyDescent="0.25">
      <c r="A471" s="85"/>
      <c r="B471" s="90"/>
      <c r="C471" s="85"/>
      <c r="D471" s="85"/>
      <c r="E471" s="85"/>
      <c r="F471" s="85"/>
      <c r="G471" s="85"/>
      <c r="H471" s="91"/>
      <c r="I471" s="92"/>
      <c r="J471" s="88"/>
      <c r="K471" s="87"/>
      <c r="L471" s="86"/>
      <c r="M471" s="85"/>
      <c r="N471" s="86"/>
      <c r="O471" s="85"/>
      <c r="P471" s="85"/>
    </row>
    <row r="472" spans="1:16" x14ac:dyDescent="0.25">
      <c r="A472" s="85"/>
      <c r="B472" s="90"/>
      <c r="C472" s="85"/>
      <c r="D472" s="85"/>
      <c r="E472" s="85"/>
      <c r="F472" s="85"/>
      <c r="G472" s="85"/>
      <c r="H472" s="91"/>
      <c r="I472" s="92"/>
      <c r="J472" s="88"/>
      <c r="K472" s="87"/>
      <c r="L472" s="86"/>
      <c r="M472" s="85"/>
      <c r="N472" s="86"/>
      <c r="O472" s="85"/>
      <c r="P472" s="85"/>
    </row>
    <row r="473" spans="1:16" x14ac:dyDescent="0.25">
      <c r="A473" s="85"/>
      <c r="B473" s="90"/>
      <c r="C473" s="85"/>
      <c r="D473" s="85"/>
      <c r="E473" s="85"/>
      <c r="F473" s="85"/>
      <c r="G473" s="85"/>
      <c r="H473" s="91"/>
      <c r="I473" s="92"/>
      <c r="J473" s="88"/>
      <c r="K473" s="87"/>
      <c r="L473" s="86"/>
      <c r="M473" s="85"/>
      <c r="N473" s="86"/>
      <c r="O473" s="85"/>
      <c r="P473" s="85"/>
    </row>
    <row r="474" spans="1:16" x14ac:dyDescent="0.25">
      <c r="A474" s="85"/>
      <c r="B474" s="90"/>
      <c r="C474" s="85"/>
      <c r="D474" s="85"/>
      <c r="E474" s="85"/>
      <c r="F474" s="85"/>
      <c r="G474" s="85"/>
      <c r="H474" s="91"/>
      <c r="I474" s="92"/>
      <c r="J474" s="88"/>
      <c r="K474" s="87"/>
      <c r="L474" s="86"/>
      <c r="M474" s="85"/>
      <c r="N474" s="86"/>
      <c r="O474" s="85"/>
      <c r="P474" s="85"/>
    </row>
    <row r="475" spans="1:16" x14ac:dyDescent="0.25">
      <c r="A475" s="85"/>
      <c r="B475" s="90"/>
      <c r="C475" s="85"/>
      <c r="D475" s="85"/>
      <c r="E475" s="85"/>
      <c r="F475" s="85"/>
      <c r="G475" s="85"/>
      <c r="H475" s="91"/>
      <c r="I475" s="92"/>
      <c r="J475" s="88"/>
      <c r="K475" s="87"/>
      <c r="L475" s="86"/>
      <c r="M475" s="85"/>
      <c r="N475" s="86"/>
      <c r="O475" s="85"/>
      <c r="P475" s="85"/>
    </row>
    <row r="476" spans="1:16" x14ac:dyDescent="0.25">
      <c r="A476" s="85"/>
      <c r="B476" s="90"/>
      <c r="C476" s="85"/>
      <c r="D476" s="85"/>
      <c r="E476" s="85"/>
      <c r="F476" s="85"/>
      <c r="G476" s="85"/>
      <c r="H476" s="91"/>
      <c r="I476" s="92"/>
      <c r="J476" s="88"/>
      <c r="K476" s="87"/>
      <c r="L476" s="86"/>
      <c r="M476" s="85"/>
      <c r="N476" s="86"/>
      <c r="O476" s="85"/>
      <c r="P476" s="85"/>
    </row>
    <row r="477" spans="1:16" x14ac:dyDescent="0.25">
      <c r="A477" s="85"/>
      <c r="B477" s="90"/>
      <c r="C477" s="85"/>
      <c r="D477" s="85"/>
      <c r="E477" s="85"/>
      <c r="F477" s="85"/>
      <c r="G477" s="85"/>
      <c r="H477" s="91"/>
      <c r="I477" s="92"/>
      <c r="J477" s="88"/>
      <c r="K477" s="87"/>
      <c r="L477" s="86"/>
      <c r="M477" s="85"/>
      <c r="N477" s="86"/>
      <c r="O477" s="85"/>
      <c r="P477" s="85"/>
    </row>
    <row r="478" spans="1:16" x14ac:dyDescent="0.25">
      <c r="A478" s="85"/>
      <c r="B478" s="90"/>
      <c r="C478" s="85"/>
      <c r="D478" s="85"/>
      <c r="E478" s="85"/>
      <c r="F478" s="85"/>
      <c r="G478" s="85"/>
      <c r="H478" s="91"/>
      <c r="I478" s="92"/>
      <c r="J478" s="88"/>
      <c r="K478" s="87"/>
      <c r="L478" s="86"/>
      <c r="M478" s="85"/>
      <c r="N478" s="86"/>
      <c r="O478" s="85"/>
      <c r="P478" s="85"/>
    </row>
    <row r="479" spans="1:16" x14ac:dyDescent="0.25">
      <c r="A479" s="85"/>
      <c r="B479" s="90"/>
      <c r="C479" s="85"/>
      <c r="D479" s="85"/>
      <c r="E479" s="85"/>
      <c r="F479" s="85"/>
      <c r="G479" s="85"/>
      <c r="H479" s="91"/>
      <c r="I479" s="92"/>
      <c r="J479" s="88"/>
      <c r="K479" s="87"/>
      <c r="L479" s="86"/>
      <c r="M479" s="85"/>
      <c r="N479" s="86"/>
      <c r="O479" s="85"/>
      <c r="P479" s="85"/>
    </row>
    <row r="480" spans="1:16" x14ac:dyDescent="0.25">
      <c r="A480" s="85"/>
      <c r="B480" s="90"/>
      <c r="C480" s="85"/>
      <c r="D480" s="85"/>
      <c r="E480" s="85"/>
      <c r="F480" s="85"/>
      <c r="G480" s="85"/>
      <c r="H480" s="91"/>
      <c r="I480" s="92"/>
      <c r="J480" s="88"/>
      <c r="K480" s="87"/>
      <c r="L480" s="86"/>
      <c r="M480" s="85"/>
      <c r="N480" s="86"/>
      <c r="O480" s="85"/>
      <c r="P480" s="85"/>
    </row>
    <row r="481" spans="1:16" x14ac:dyDescent="0.25">
      <c r="A481" s="85"/>
      <c r="B481" s="90"/>
      <c r="C481" s="85"/>
      <c r="D481" s="85"/>
      <c r="E481" s="85"/>
      <c r="F481" s="85"/>
      <c r="G481" s="85"/>
      <c r="H481" s="91"/>
      <c r="I481" s="92"/>
      <c r="J481" s="88"/>
      <c r="K481" s="87"/>
      <c r="L481" s="86"/>
      <c r="M481" s="85"/>
      <c r="N481" s="86"/>
      <c r="O481" s="85"/>
      <c r="P481" s="85"/>
    </row>
    <row r="482" spans="1:16" x14ac:dyDescent="0.25">
      <c r="A482" s="85"/>
      <c r="B482" s="90"/>
      <c r="C482" s="85"/>
      <c r="D482" s="85"/>
      <c r="E482" s="85"/>
      <c r="F482" s="85"/>
      <c r="G482" s="85"/>
      <c r="H482" s="91"/>
      <c r="I482" s="92"/>
      <c r="J482" s="88"/>
      <c r="K482" s="87"/>
      <c r="L482" s="86"/>
      <c r="M482" s="85"/>
      <c r="N482" s="86"/>
      <c r="O482" s="85"/>
      <c r="P482" s="85"/>
    </row>
    <row r="483" spans="1:16" x14ac:dyDescent="0.25">
      <c r="A483" s="85"/>
      <c r="B483" s="90"/>
      <c r="C483" s="85"/>
      <c r="D483" s="85"/>
      <c r="E483" s="85"/>
      <c r="F483" s="85"/>
      <c r="G483" s="85"/>
      <c r="H483" s="91"/>
      <c r="I483" s="92"/>
      <c r="J483" s="88"/>
      <c r="K483" s="87"/>
      <c r="L483" s="86"/>
      <c r="M483" s="85"/>
      <c r="N483" s="86"/>
      <c r="O483" s="85"/>
      <c r="P483" s="85"/>
    </row>
    <row r="484" spans="1:16" x14ac:dyDescent="0.25">
      <c r="A484" s="85"/>
      <c r="B484" s="90"/>
      <c r="C484" s="85"/>
      <c r="D484" s="85"/>
      <c r="E484" s="85"/>
      <c r="F484" s="85"/>
      <c r="G484" s="85"/>
      <c r="H484" s="91"/>
      <c r="I484" s="92"/>
      <c r="J484" s="88"/>
      <c r="K484" s="87"/>
      <c r="L484" s="86"/>
      <c r="M484" s="85"/>
      <c r="N484" s="86"/>
      <c r="O484" s="85"/>
      <c r="P484" s="85"/>
    </row>
    <row r="485" spans="1:16" x14ac:dyDescent="0.25">
      <c r="A485" s="85"/>
      <c r="B485" s="90"/>
      <c r="C485" s="85"/>
      <c r="D485" s="85"/>
      <c r="E485" s="85"/>
      <c r="F485" s="85"/>
      <c r="G485" s="85"/>
      <c r="H485" s="91"/>
      <c r="I485" s="92"/>
      <c r="J485" s="88"/>
      <c r="K485" s="87"/>
      <c r="L485" s="86"/>
      <c r="M485" s="85"/>
      <c r="N485" s="86"/>
      <c r="O485" s="85"/>
      <c r="P485" s="85"/>
    </row>
    <row r="486" spans="1:16" x14ac:dyDescent="0.25">
      <c r="A486" s="85"/>
      <c r="B486" s="90"/>
      <c r="C486" s="85"/>
      <c r="D486" s="85"/>
      <c r="E486" s="85"/>
      <c r="F486" s="85"/>
      <c r="G486" s="85"/>
      <c r="H486" s="91"/>
      <c r="I486" s="92"/>
      <c r="J486" s="88"/>
      <c r="K486" s="87"/>
      <c r="L486" s="86"/>
      <c r="M486" s="85"/>
      <c r="N486" s="86"/>
      <c r="O486" s="85"/>
      <c r="P486" s="85"/>
    </row>
    <row r="487" spans="1:16" x14ac:dyDescent="0.25">
      <c r="A487" s="85"/>
      <c r="B487" s="90"/>
      <c r="C487" s="85"/>
      <c r="D487" s="85"/>
      <c r="E487" s="85"/>
      <c r="F487" s="85"/>
      <c r="G487" s="85"/>
      <c r="H487" s="91"/>
      <c r="I487" s="92"/>
      <c r="J487" s="88"/>
      <c r="K487" s="87"/>
      <c r="L487" s="86"/>
      <c r="M487" s="85"/>
      <c r="N487" s="86"/>
      <c r="O487" s="85"/>
      <c r="P487" s="85"/>
    </row>
    <row r="488" spans="1:16" x14ac:dyDescent="0.25">
      <c r="A488" s="85"/>
      <c r="B488" s="90"/>
      <c r="C488" s="85"/>
      <c r="D488" s="85"/>
      <c r="E488" s="85"/>
      <c r="F488" s="85"/>
      <c r="G488" s="85"/>
      <c r="H488" s="91"/>
      <c r="I488" s="92"/>
      <c r="J488" s="88"/>
      <c r="K488" s="87"/>
      <c r="L488" s="86"/>
      <c r="M488" s="85"/>
      <c r="N488" s="86"/>
      <c r="O488" s="85"/>
      <c r="P488" s="85"/>
    </row>
    <row r="489" spans="1:16" x14ac:dyDescent="0.25">
      <c r="A489" s="85"/>
      <c r="B489" s="90"/>
      <c r="C489" s="85"/>
      <c r="D489" s="85"/>
      <c r="E489" s="85"/>
      <c r="F489" s="85"/>
      <c r="G489" s="85"/>
      <c r="H489" s="91"/>
      <c r="I489" s="92"/>
      <c r="J489" s="88"/>
      <c r="K489" s="87"/>
      <c r="L489" s="86"/>
      <c r="M489" s="85"/>
      <c r="N489" s="86"/>
      <c r="O489" s="85"/>
      <c r="P489" s="85"/>
    </row>
    <row r="490" spans="1:16" x14ac:dyDescent="0.25">
      <c r="A490" s="85"/>
      <c r="B490" s="90"/>
      <c r="C490" s="85"/>
      <c r="D490" s="85"/>
      <c r="E490" s="85"/>
      <c r="F490" s="85"/>
      <c r="G490" s="85"/>
      <c r="H490" s="91"/>
      <c r="I490" s="92"/>
      <c r="J490" s="88"/>
      <c r="K490" s="87"/>
      <c r="L490" s="86"/>
      <c r="M490" s="85"/>
      <c r="N490" s="86"/>
      <c r="O490" s="85"/>
      <c r="P490" s="85"/>
    </row>
    <row r="491" spans="1:16" x14ac:dyDescent="0.25">
      <c r="A491" s="85"/>
      <c r="B491" s="90"/>
      <c r="C491" s="85"/>
      <c r="D491" s="85"/>
      <c r="E491" s="85"/>
      <c r="F491" s="85"/>
      <c r="G491" s="85"/>
      <c r="H491" s="91"/>
      <c r="I491" s="92"/>
      <c r="J491" s="88"/>
      <c r="K491" s="87"/>
      <c r="L491" s="86"/>
      <c r="M491" s="85"/>
      <c r="N491" s="86"/>
      <c r="O491" s="85"/>
      <c r="P491" s="85"/>
    </row>
    <row r="492" spans="1:16" x14ac:dyDescent="0.25">
      <c r="A492" s="85"/>
      <c r="B492" s="90"/>
      <c r="C492" s="85"/>
      <c r="D492" s="85"/>
      <c r="E492" s="85"/>
      <c r="F492" s="85"/>
      <c r="G492" s="85"/>
      <c r="H492" s="91"/>
      <c r="I492" s="92"/>
      <c r="J492" s="88"/>
      <c r="K492" s="87"/>
      <c r="L492" s="86"/>
      <c r="M492" s="85"/>
      <c r="N492" s="86"/>
      <c r="O492" s="85"/>
      <c r="P492" s="85"/>
    </row>
    <row r="493" spans="1:16" x14ac:dyDescent="0.25">
      <c r="A493" s="85"/>
      <c r="B493" s="90"/>
      <c r="C493" s="85"/>
      <c r="D493" s="85"/>
      <c r="E493" s="85"/>
      <c r="F493" s="85"/>
      <c r="G493" s="85"/>
      <c r="H493" s="91"/>
      <c r="I493" s="92"/>
      <c r="J493" s="88"/>
      <c r="K493" s="87"/>
      <c r="L493" s="86"/>
      <c r="M493" s="85"/>
      <c r="N493" s="86"/>
      <c r="O493" s="85"/>
      <c r="P493" s="85"/>
    </row>
    <row r="494" spans="1:16" x14ac:dyDescent="0.25">
      <c r="A494" s="85"/>
      <c r="B494" s="90"/>
      <c r="C494" s="85"/>
      <c r="D494" s="85"/>
      <c r="E494" s="85"/>
      <c r="F494" s="85"/>
      <c r="G494" s="85"/>
      <c r="H494" s="91"/>
      <c r="I494" s="92"/>
      <c r="J494" s="88"/>
      <c r="K494" s="87"/>
      <c r="L494" s="86"/>
      <c r="M494" s="85"/>
      <c r="N494" s="86"/>
      <c r="O494" s="85"/>
      <c r="P494" s="85"/>
    </row>
    <row r="495" spans="1:16" x14ac:dyDescent="0.25">
      <c r="A495" s="85"/>
      <c r="B495" s="90"/>
      <c r="C495" s="85"/>
      <c r="D495" s="85"/>
      <c r="E495" s="85"/>
      <c r="F495" s="85"/>
      <c r="G495" s="85"/>
      <c r="H495" s="91"/>
      <c r="I495" s="92"/>
      <c r="J495" s="88"/>
      <c r="K495" s="87"/>
      <c r="L495" s="86"/>
      <c r="M495" s="85"/>
      <c r="N495" s="86"/>
      <c r="O495" s="85"/>
      <c r="P495" s="85"/>
    </row>
    <row r="496" spans="1:16" x14ac:dyDescent="0.25">
      <c r="A496" s="85"/>
      <c r="B496" s="90"/>
      <c r="C496" s="85"/>
      <c r="D496" s="85"/>
      <c r="E496" s="85"/>
      <c r="F496" s="85"/>
      <c r="G496" s="85"/>
      <c r="H496" s="91"/>
      <c r="I496" s="92"/>
      <c r="J496" s="88"/>
      <c r="K496" s="87"/>
      <c r="L496" s="86"/>
      <c r="M496" s="85"/>
      <c r="N496" s="86"/>
      <c r="O496" s="85"/>
      <c r="P496" s="85"/>
    </row>
    <row r="497" spans="1:16" x14ac:dyDescent="0.25">
      <c r="A497" s="85"/>
      <c r="B497" s="90"/>
      <c r="C497" s="85"/>
      <c r="D497" s="85"/>
      <c r="E497" s="85"/>
      <c r="F497" s="85"/>
      <c r="G497" s="85"/>
      <c r="H497" s="91"/>
      <c r="I497" s="92"/>
      <c r="J497" s="88"/>
      <c r="K497" s="87"/>
      <c r="L497" s="86"/>
      <c r="M497" s="85"/>
      <c r="N497" s="86"/>
      <c r="O497" s="85"/>
      <c r="P497" s="85"/>
    </row>
    <row r="498" spans="1:16" x14ac:dyDescent="0.25">
      <c r="A498" s="85"/>
      <c r="B498" s="90"/>
      <c r="C498" s="85"/>
      <c r="D498" s="85"/>
      <c r="E498" s="85"/>
      <c r="F498" s="85"/>
      <c r="G498" s="85"/>
      <c r="H498" s="91"/>
      <c r="I498" s="92"/>
      <c r="J498" s="88"/>
      <c r="K498" s="87"/>
      <c r="L498" s="86"/>
      <c r="M498" s="85"/>
      <c r="N498" s="86"/>
      <c r="O498" s="85"/>
      <c r="P498" s="85"/>
    </row>
    <row r="499" spans="1:16" x14ac:dyDescent="0.25">
      <c r="A499" s="85"/>
      <c r="B499" s="90"/>
      <c r="C499" s="85"/>
      <c r="D499" s="85"/>
      <c r="E499" s="85"/>
      <c r="F499" s="85"/>
      <c r="G499" s="85"/>
      <c r="H499" s="91"/>
      <c r="I499" s="92"/>
      <c r="J499" s="88"/>
      <c r="K499" s="87"/>
      <c r="L499" s="86"/>
      <c r="M499" s="85"/>
      <c r="N499" s="86"/>
      <c r="O499" s="85"/>
      <c r="P499" s="85"/>
    </row>
    <row r="500" spans="1:16" x14ac:dyDescent="0.25">
      <c r="A500" s="85"/>
      <c r="B500" s="90"/>
      <c r="C500" s="85"/>
      <c r="D500" s="85"/>
      <c r="E500" s="85"/>
      <c r="F500" s="85"/>
      <c r="G500" s="85"/>
      <c r="H500" s="91"/>
      <c r="I500" s="92"/>
      <c r="J500" s="88"/>
      <c r="K500" s="87"/>
      <c r="L500" s="86"/>
      <c r="M500" s="85"/>
      <c r="N500" s="86"/>
      <c r="O500" s="85"/>
      <c r="P500" s="85"/>
    </row>
    <row r="501" spans="1:16" x14ac:dyDescent="0.25">
      <c r="A501" s="85"/>
      <c r="B501" s="90"/>
      <c r="C501" s="85"/>
      <c r="D501" s="85"/>
      <c r="E501" s="85"/>
      <c r="F501" s="85"/>
      <c r="G501" s="85"/>
      <c r="H501" s="91"/>
      <c r="I501" s="92"/>
      <c r="J501" s="88"/>
      <c r="K501" s="87"/>
      <c r="L501" s="86"/>
      <c r="M501" s="85"/>
      <c r="N501" s="86"/>
      <c r="O501" s="85"/>
      <c r="P501" s="85"/>
    </row>
    <row r="502" spans="1:16" x14ac:dyDescent="0.25">
      <c r="A502" s="85"/>
      <c r="B502" s="90"/>
      <c r="C502" s="85"/>
      <c r="D502" s="85"/>
      <c r="E502" s="85"/>
      <c r="F502" s="85"/>
      <c r="G502" s="85"/>
      <c r="H502" s="91"/>
      <c r="I502" s="92"/>
      <c r="J502" s="88"/>
      <c r="K502" s="87"/>
      <c r="L502" s="86"/>
      <c r="M502" s="85"/>
      <c r="N502" s="86"/>
      <c r="O502" s="85"/>
      <c r="P502" s="85"/>
    </row>
    <row r="503" spans="1:16" x14ac:dyDescent="0.25">
      <c r="A503" s="85"/>
      <c r="B503" s="90"/>
      <c r="C503" s="85"/>
      <c r="D503" s="85"/>
      <c r="E503" s="85"/>
      <c r="F503" s="85"/>
      <c r="G503" s="85"/>
      <c r="H503" s="91"/>
      <c r="I503" s="92"/>
      <c r="J503" s="88"/>
      <c r="K503" s="87"/>
      <c r="L503" s="86"/>
      <c r="M503" s="85"/>
      <c r="N503" s="86"/>
      <c r="O503" s="85"/>
      <c r="P503" s="85"/>
    </row>
    <row r="504" spans="1:16" x14ac:dyDescent="0.25">
      <c r="A504" s="85"/>
      <c r="B504" s="90"/>
      <c r="C504" s="85"/>
      <c r="D504" s="85"/>
      <c r="E504" s="85"/>
      <c r="F504" s="85"/>
      <c r="G504" s="85"/>
      <c r="H504" s="91"/>
      <c r="I504" s="92"/>
      <c r="J504" s="88"/>
      <c r="K504" s="87"/>
      <c r="L504" s="86"/>
      <c r="M504" s="85"/>
      <c r="N504" s="86"/>
      <c r="O504" s="85"/>
      <c r="P504" s="85"/>
    </row>
    <row r="505" spans="1:16" x14ac:dyDescent="0.25">
      <c r="A505" s="85"/>
      <c r="B505" s="90"/>
      <c r="C505" s="85"/>
      <c r="D505" s="85"/>
      <c r="E505" s="85"/>
      <c r="F505" s="85"/>
      <c r="G505" s="85"/>
      <c r="H505" s="91"/>
      <c r="I505" s="92"/>
      <c r="J505" s="88"/>
      <c r="K505" s="87"/>
      <c r="L505" s="86"/>
      <c r="M505" s="85"/>
      <c r="N505" s="86"/>
      <c r="O505" s="85"/>
      <c r="P505" s="85"/>
    </row>
    <row r="506" spans="1:16" x14ac:dyDescent="0.25">
      <c r="A506" s="85"/>
      <c r="B506" s="90"/>
      <c r="C506" s="85"/>
      <c r="D506" s="85"/>
      <c r="E506" s="85"/>
      <c r="F506" s="85"/>
      <c r="G506" s="85"/>
      <c r="H506" s="91"/>
      <c r="I506" s="92"/>
      <c r="J506" s="88"/>
      <c r="K506" s="87"/>
      <c r="L506" s="86"/>
      <c r="M506" s="85"/>
      <c r="N506" s="86"/>
      <c r="O506" s="85"/>
      <c r="P506" s="85"/>
    </row>
    <row r="507" spans="1:16" x14ac:dyDescent="0.25">
      <c r="A507" s="85"/>
      <c r="B507" s="90"/>
      <c r="C507" s="85"/>
      <c r="D507" s="85"/>
      <c r="E507" s="85"/>
      <c r="F507" s="85"/>
      <c r="G507" s="85"/>
      <c r="H507" s="91"/>
      <c r="I507" s="92"/>
      <c r="J507" s="88"/>
      <c r="K507" s="87"/>
      <c r="L507" s="86"/>
      <c r="M507" s="85"/>
      <c r="N507" s="86"/>
      <c r="O507" s="85"/>
      <c r="P507" s="85"/>
    </row>
    <row r="508" spans="1:16" x14ac:dyDescent="0.25">
      <c r="A508" s="85"/>
      <c r="B508" s="90"/>
      <c r="C508" s="85"/>
      <c r="D508" s="85"/>
      <c r="E508" s="85"/>
      <c r="F508" s="85"/>
      <c r="G508" s="85"/>
      <c r="H508" s="91"/>
      <c r="I508" s="92"/>
      <c r="J508" s="88"/>
      <c r="K508" s="87"/>
      <c r="L508" s="86"/>
      <c r="M508" s="85"/>
      <c r="N508" s="86"/>
      <c r="O508" s="85"/>
      <c r="P508" s="85"/>
    </row>
    <row r="509" spans="1:16" x14ac:dyDescent="0.25">
      <c r="A509" s="85"/>
      <c r="B509" s="90"/>
      <c r="C509" s="85"/>
      <c r="D509" s="85"/>
      <c r="E509" s="85"/>
      <c r="F509" s="85"/>
      <c r="G509" s="85"/>
      <c r="H509" s="91"/>
      <c r="I509" s="92"/>
      <c r="J509" s="88"/>
      <c r="K509" s="87"/>
      <c r="L509" s="86"/>
      <c r="M509" s="85"/>
      <c r="N509" s="86"/>
      <c r="O509" s="85"/>
      <c r="P509" s="85"/>
    </row>
    <row r="510" spans="1:16" x14ac:dyDescent="0.25">
      <c r="A510" s="85"/>
      <c r="B510" s="90"/>
      <c r="C510" s="85"/>
      <c r="D510" s="85"/>
      <c r="E510" s="85"/>
      <c r="F510" s="85"/>
      <c r="G510" s="85"/>
      <c r="H510" s="91"/>
      <c r="I510" s="92"/>
      <c r="J510" s="88"/>
      <c r="K510" s="87"/>
      <c r="L510" s="86"/>
      <c r="M510" s="85"/>
      <c r="N510" s="86"/>
      <c r="O510" s="85"/>
      <c r="P510" s="85"/>
    </row>
    <row r="511" spans="1:16" x14ac:dyDescent="0.25">
      <c r="A511" s="85"/>
      <c r="B511" s="90"/>
      <c r="C511" s="85"/>
      <c r="D511" s="85"/>
      <c r="E511" s="85"/>
      <c r="F511" s="85"/>
      <c r="G511" s="85"/>
      <c r="H511" s="91"/>
      <c r="I511" s="92"/>
      <c r="J511" s="88"/>
      <c r="K511" s="87"/>
      <c r="L511" s="86"/>
      <c r="M511" s="85"/>
      <c r="N511" s="86"/>
      <c r="O511" s="85"/>
      <c r="P511" s="85"/>
    </row>
    <row r="512" spans="1:16" x14ac:dyDescent="0.25">
      <c r="A512" s="85"/>
      <c r="B512" s="90"/>
      <c r="C512" s="85"/>
      <c r="D512" s="85"/>
      <c r="E512" s="85"/>
      <c r="F512" s="85"/>
      <c r="G512" s="85"/>
      <c r="H512" s="91"/>
      <c r="I512" s="92"/>
      <c r="J512" s="88"/>
      <c r="K512" s="87"/>
      <c r="L512" s="86"/>
      <c r="M512" s="85"/>
      <c r="N512" s="86"/>
      <c r="O512" s="85"/>
      <c r="P512" s="85"/>
    </row>
    <row r="513" spans="1:16" x14ac:dyDescent="0.25">
      <c r="A513" s="85"/>
      <c r="B513" s="90"/>
      <c r="C513" s="85"/>
      <c r="D513" s="85"/>
      <c r="E513" s="85"/>
      <c r="F513" s="85"/>
      <c r="G513" s="85"/>
      <c r="H513" s="91"/>
      <c r="I513" s="92"/>
      <c r="J513" s="88"/>
      <c r="K513" s="87"/>
      <c r="L513" s="86"/>
      <c r="M513" s="85"/>
      <c r="N513" s="86"/>
      <c r="O513" s="85"/>
      <c r="P513" s="85"/>
    </row>
    <row r="514" spans="1:16" x14ac:dyDescent="0.25">
      <c r="A514" s="85"/>
      <c r="B514" s="90"/>
      <c r="C514" s="85"/>
      <c r="D514" s="85"/>
      <c r="E514" s="85"/>
      <c r="F514" s="85"/>
      <c r="G514" s="85"/>
      <c r="H514" s="91"/>
      <c r="I514" s="92"/>
      <c r="J514" s="88"/>
      <c r="K514" s="87"/>
      <c r="L514" s="86"/>
      <c r="M514" s="85"/>
      <c r="N514" s="86"/>
      <c r="O514" s="85"/>
      <c r="P514" s="85"/>
    </row>
    <row r="515" spans="1:16" x14ac:dyDescent="0.25">
      <c r="A515" s="85"/>
      <c r="B515" s="90"/>
      <c r="C515" s="85"/>
      <c r="D515" s="85"/>
      <c r="E515" s="85"/>
      <c r="F515" s="85"/>
      <c r="G515" s="85"/>
      <c r="H515" s="91"/>
      <c r="I515" s="92"/>
      <c r="J515" s="88"/>
      <c r="K515" s="87"/>
      <c r="L515" s="86"/>
      <c r="M515" s="85"/>
      <c r="N515" s="86"/>
      <c r="O515" s="85"/>
      <c r="P515" s="85"/>
    </row>
    <row r="516" spans="1:16" x14ac:dyDescent="0.25">
      <c r="A516" s="85"/>
      <c r="B516" s="90"/>
      <c r="C516" s="85"/>
      <c r="D516" s="85"/>
      <c r="E516" s="85"/>
      <c r="F516" s="85"/>
      <c r="G516" s="85"/>
      <c r="H516" s="91"/>
      <c r="I516" s="92"/>
      <c r="J516" s="88"/>
      <c r="K516" s="87"/>
      <c r="L516" s="86"/>
      <c r="M516" s="85"/>
      <c r="N516" s="86"/>
      <c r="O516" s="85"/>
      <c r="P516" s="85"/>
    </row>
    <row r="517" spans="1:16" x14ac:dyDescent="0.25">
      <c r="A517" s="85"/>
      <c r="B517" s="90"/>
      <c r="C517" s="85"/>
      <c r="D517" s="85"/>
      <c r="E517" s="85"/>
      <c r="F517" s="85"/>
      <c r="G517" s="85"/>
      <c r="H517" s="91"/>
      <c r="I517" s="92"/>
      <c r="J517" s="88"/>
      <c r="K517" s="87"/>
      <c r="L517" s="86"/>
      <c r="M517" s="85"/>
      <c r="N517" s="86"/>
      <c r="O517" s="85"/>
      <c r="P517" s="85"/>
    </row>
    <row r="518" spans="1:16" x14ac:dyDescent="0.25">
      <c r="A518" s="85"/>
      <c r="B518" s="90"/>
      <c r="C518" s="85"/>
      <c r="D518" s="85"/>
      <c r="E518" s="85"/>
      <c r="F518" s="85"/>
      <c r="G518" s="85"/>
      <c r="H518" s="91"/>
      <c r="I518" s="92"/>
      <c r="J518" s="88"/>
      <c r="K518" s="87"/>
      <c r="L518" s="86"/>
      <c r="M518" s="85"/>
      <c r="N518" s="86"/>
      <c r="O518" s="85"/>
      <c r="P518" s="85"/>
    </row>
    <row r="519" spans="1:16" x14ac:dyDescent="0.25">
      <c r="A519" s="85"/>
      <c r="B519" s="90"/>
      <c r="C519" s="85"/>
      <c r="D519" s="85"/>
      <c r="E519" s="85"/>
      <c r="F519" s="85"/>
      <c r="G519" s="85"/>
      <c r="H519" s="91"/>
      <c r="I519" s="92"/>
      <c r="J519" s="88"/>
      <c r="K519" s="87"/>
      <c r="L519" s="86"/>
      <c r="M519" s="85"/>
      <c r="N519" s="86"/>
      <c r="O519" s="85"/>
      <c r="P519" s="85"/>
    </row>
    <row r="520" spans="1:16" x14ac:dyDescent="0.25">
      <c r="A520" s="85"/>
      <c r="B520" s="90"/>
      <c r="C520" s="85"/>
      <c r="D520" s="85"/>
      <c r="E520" s="85"/>
      <c r="F520" s="85"/>
      <c r="G520" s="85"/>
      <c r="H520" s="91"/>
      <c r="I520" s="92"/>
      <c r="J520" s="88"/>
      <c r="K520" s="87"/>
      <c r="L520" s="86"/>
      <c r="M520" s="85"/>
      <c r="N520" s="86"/>
      <c r="O520" s="85"/>
      <c r="P520" s="85"/>
    </row>
    <row r="521" spans="1:16" x14ac:dyDescent="0.25">
      <c r="A521" s="85"/>
      <c r="B521" s="90"/>
      <c r="C521" s="85"/>
      <c r="D521" s="85"/>
      <c r="E521" s="85"/>
      <c r="F521" s="85"/>
      <c r="G521" s="85"/>
      <c r="H521" s="91"/>
      <c r="I521" s="92"/>
      <c r="J521" s="88"/>
      <c r="K521" s="87"/>
      <c r="L521" s="86"/>
      <c r="M521" s="85"/>
      <c r="N521" s="86"/>
      <c r="O521" s="85"/>
      <c r="P521" s="85"/>
    </row>
    <row r="522" spans="1:16" x14ac:dyDescent="0.25">
      <c r="A522" s="85"/>
      <c r="B522" s="90"/>
      <c r="C522" s="85"/>
      <c r="D522" s="85"/>
      <c r="E522" s="85"/>
      <c r="F522" s="85"/>
      <c r="G522" s="85"/>
      <c r="H522" s="91"/>
      <c r="I522" s="92"/>
      <c r="J522" s="88"/>
      <c r="K522" s="87"/>
      <c r="L522" s="86"/>
      <c r="M522" s="85"/>
      <c r="N522" s="86"/>
      <c r="O522" s="85"/>
      <c r="P522" s="85"/>
    </row>
    <row r="523" spans="1:16" x14ac:dyDescent="0.25">
      <c r="A523" s="85"/>
      <c r="B523" s="90"/>
      <c r="C523" s="85"/>
      <c r="D523" s="85"/>
      <c r="E523" s="85"/>
      <c r="F523" s="85"/>
      <c r="G523" s="85"/>
      <c r="H523" s="91"/>
      <c r="I523" s="92"/>
      <c r="J523" s="88"/>
      <c r="K523" s="87"/>
      <c r="L523" s="86"/>
      <c r="M523" s="85"/>
      <c r="N523" s="86"/>
      <c r="O523" s="85"/>
      <c r="P523" s="85"/>
    </row>
    <row r="524" spans="1:16" x14ac:dyDescent="0.25">
      <c r="A524" s="85"/>
      <c r="B524" s="90"/>
      <c r="C524" s="85"/>
      <c r="D524" s="85"/>
      <c r="E524" s="85"/>
      <c r="F524" s="85"/>
      <c r="G524" s="85"/>
      <c r="H524" s="91"/>
      <c r="I524" s="92"/>
      <c r="J524" s="88"/>
      <c r="K524" s="87"/>
      <c r="L524" s="86"/>
      <c r="M524" s="85"/>
      <c r="N524" s="86"/>
      <c r="O524" s="85"/>
      <c r="P524" s="85"/>
    </row>
    <row r="525" spans="1:16" x14ac:dyDescent="0.25">
      <c r="A525" s="85"/>
      <c r="B525" s="90"/>
      <c r="C525" s="85"/>
      <c r="D525" s="85"/>
      <c r="E525" s="85"/>
      <c r="F525" s="85"/>
      <c r="G525" s="85"/>
      <c r="H525" s="91"/>
      <c r="I525" s="92"/>
      <c r="J525" s="88"/>
      <c r="K525" s="87"/>
      <c r="L525" s="86"/>
      <c r="M525" s="85"/>
      <c r="N525" s="86"/>
      <c r="O525" s="85"/>
      <c r="P525" s="85"/>
    </row>
    <row r="526" spans="1:16" x14ac:dyDescent="0.25">
      <c r="A526" s="85"/>
      <c r="B526" s="90"/>
      <c r="C526" s="85"/>
      <c r="D526" s="85"/>
      <c r="E526" s="85"/>
      <c r="F526" s="85"/>
      <c r="G526" s="85"/>
      <c r="H526" s="91"/>
      <c r="I526" s="92"/>
      <c r="J526" s="88"/>
      <c r="K526" s="87"/>
      <c r="L526" s="86"/>
      <c r="M526" s="85"/>
      <c r="N526" s="86"/>
      <c r="O526" s="85"/>
      <c r="P526" s="85"/>
    </row>
    <row r="527" spans="1:16" x14ac:dyDescent="0.25">
      <c r="A527" s="85"/>
      <c r="B527" s="90"/>
      <c r="C527" s="85"/>
      <c r="D527" s="85"/>
      <c r="E527" s="85"/>
      <c r="F527" s="85"/>
      <c r="G527" s="85"/>
      <c r="H527" s="91"/>
      <c r="I527" s="92"/>
      <c r="J527" s="88"/>
      <c r="K527" s="87"/>
      <c r="L527" s="86"/>
      <c r="M527" s="85"/>
      <c r="N527" s="86"/>
      <c r="O527" s="85"/>
      <c r="P527" s="85"/>
    </row>
    <row r="528" spans="1:16" x14ac:dyDescent="0.25">
      <c r="A528" s="85"/>
      <c r="B528" s="90"/>
      <c r="C528" s="85"/>
      <c r="D528" s="85"/>
      <c r="E528" s="85"/>
      <c r="F528" s="85"/>
      <c r="G528" s="85"/>
      <c r="H528" s="91"/>
      <c r="I528" s="92"/>
      <c r="J528" s="88"/>
      <c r="K528" s="87"/>
      <c r="L528" s="86"/>
      <c r="M528" s="85"/>
      <c r="N528" s="86"/>
      <c r="O528" s="85"/>
      <c r="P528" s="85"/>
    </row>
    <row r="529" spans="1:16" x14ac:dyDescent="0.25">
      <c r="A529" s="85"/>
      <c r="B529" s="90"/>
      <c r="C529" s="85"/>
      <c r="D529" s="85"/>
      <c r="E529" s="85"/>
      <c r="F529" s="85"/>
      <c r="G529" s="85"/>
      <c r="H529" s="91"/>
      <c r="I529" s="92"/>
      <c r="J529" s="88"/>
      <c r="K529" s="87"/>
      <c r="L529" s="86"/>
      <c r="M529" s="85"/>
      <c r="N529" s="86"/>
      <c r="O529" s="85"/>
      <c r="P529" s="85"/>
    </row>
    <row r="530" spans="1:16" x14ac:dyDescent="0.25">
      <c r="A530" s="85"/>
      <c r="B530" s="90"/>
      <c r="C530" s="85"/>
      <c r="D530" s="85"/>
      <c r="E530" s="85"/>
      <c r="F530" s="85"/>
      <c r="G530" s="85"/>
      <c r="H530" s="91"/>
      <c r="I530" s="92"/>
      <c r="J530" s="88"/>
      <c r="K530" s="87"/>
      <c r="L530" s="86"/>
      <c r="M530" s="85"/>
      <c r="N530" s="86"/>
      <c r="O530" s="85"/>
      <c r="P530" s="85"/>
    </row>
    <row r="531" spans="1:16" x14ac:dyDescent="0.25">
      <c r="A531" s="85"/>
      <c r="B531" s="90"/>
      <c r="C531" s="85"/>
      <c r="D531" s="85"/>
      <c r="E531" s="85"/>
      <c r="F531" s="85"/>
      <c r="G531" s="85"/>
      <c r="H531" s="91"/>
      <c r="I531" s="92"/>
      <c r="J531" s="88"/>
      <c r="K531" s="87"/>
      <c r="L531" s="86"/>
      <c r="M531" s="85"/>
      <c r="N531" s="86"/>
      <c r="O531" s="85"/>
      <c r="P531" s="85"/>
    </row>
    <row r="532" spans="1:16" x14ac:dyDescent="0.25">
      <c r="A532" s="85"/>
      <c r="B532" s="90"/>
      <c r="C532" s="85"/>
      <c r="D532" s="85"/>
      <c r="E532" s="85"/>
      <c r="F532" s="85"/>
      <c r="G532" s="85"/>
      <c r="H532" s="91"/>
      <c r="I532" s="92"/>
      <c r="J532" s="88"/>
      <c r="K532" s="87"/>
      <c r="L532" s="86"/>
      <c r="M532" s="85"/>
      <c r="N532" s="86"/>
      <c r="O532" s="85"/>
      <c r="P532" s="85"/>
    </row>
    <row r="533" spans="1:16" x14ac:dyDescent="0.25">
      <c r="A533" s="85"/>
      <c r="B533" s="90"/>
      <c r="C533" s="85"/>
      <c r="D533" s="85"/>
      <c r="E533" s="85"/>
      <c r="F533" s="85"/>
      <c r="G533" s="85"/>
      <c r="H533" s="91"/>
      <c r="I533" s="92"/>
      <c r="J533" s="88"/>
      <c r="K533" s="87"/>
      <c r="L533" s="86"/>
      <c r="M533" s="85"/>
      <c r="N533" s="86"/>
      <c r="O533" s="85"/>
      <c r="P533" s="85"/>
    </row>
    <row r="534" spans="1:16" x14ac:dyDescent="0.25">
      <c r="A534" s="85"/>
      <c r="B534" s="90"/>
      <c r="C534" s="85"/>
      <c r="D534" s="85"/>
      <c r="E534" s="85"/>
      <c r="F534" s="85"/>
      <c r="G534" s="85"/>
      <c r="H534" s="91"/>
      <c r="I534" s="92"/>
      <c r="J534" s="88"/>
      <c r="K534" s="87"/>
      <c r="L534" s="86"/>
      <c r="M534" s="85"/>
      <c r="N534" s="86"/>
      <c r="O534" s="85"/>
      <c r="P534" s="85"/>
    </row>
    <row r="535" spans="1:16" x14ac:dyDescent="0.25">
      <c r="A535" s="85"/>
      <c r="B535" s="90"/>
      <c r="C535" s="85"/>
      <c r="D535" s="85"/>
      <c r="E535" s="85"/>
      <c r="F535" s="85"/>
      <c r="G535" s="85"/>
      <c r="H535" s="91"/>
      <c r="I535" s="92"/>
      <c r="J535" s="88"/>
      <c r="K535" s="87"/>
      <c r="L535" s="86"/>
      <c r="M535" s="85"/>
      <c r="N535" s="86"/>
      <c r="O535" s="85"/>
      <c r="P535" s="85"/>
    </row>
    <row r="536" spans="1:16" x14ac:dyDescent="0.25">
      <c r="A536" s="85"/>
      <c r="B536" s="90"/>
      <c r="C536" s="85"/>
      <c r="D536" s="85"/>
      <c r="E536" s="85"/>
      <c r="F536" s="85"/>
      <c r="G536" s="85"/>
      <c r="H536" s="91"/>
      <c r="I536" s="92"/>
      <c r="J536" s="88"/>
      <c r="K536" s="87"/>
      <c r="L536" s="86"/>
      <c r="M536" s="85"/>
      <c r="N536" s="86"/>
      <c r="O536" s="85"/>
      <c r="P536" s="85"/>
    </row>
    <row r="537" spans="1:16" x14ac:dyDescent="0.25">
      <c r="A537" s="85"/>
      <c r="B537" s="90"/>
      <c r="C537" s="85"/>
      <c r="D537" s="85"/>
      <c r="E537" s="85"/>
      <c r="F537" s="85"/>
      <c r="G537" s="85"/>
      <c r="H537" s="91"/>
      <c r="I537" s="92"/>
      <c r="J537" s="88"/>
      <c r="K537" s="87"/>
      <c r="L537" s="86"/>
      <c r="M537" s="85"/>
      <c r="N537" s="86"/>
      <c r="O537" s="85"/>
      <c r="P537" s="85"/>
    </row>
    <row r="538" spans="1:16" x14ac:dyDescent="0.25">
      <c r="A538" s="85"/>
      <c r="B538" s="90"/>
      <c r="C538" s="85"/>
      <c r="D538" s="85"/>
      <c r="E538" s="85"/>
      <c r="F538" s="85"/>
      <c r="G538" s="85"/>
      <c r="H538" s="91"/>
      <c r="I538" s="92"/>
      <c r="J538" s="88"/>
      <c r="K538" s="87"/>
      <c r="L538" s="86"/>
      <c r="M538" s="85"/>
      <c r="N538" s="86"/>
      <c r="O538" s="85"/>
      <c r="P538" s="85"/>
    </row>
    <row r="539" spans="1:16" x14ac:dyDescent="0.25">
      <c r="A539" s="85"/>
      <c r="B539" s="90"/>
      <c r="C539" s="85"/>
      <c r="D539" s="85"/>
      <c r="E539" s="85"/>
      <c r="F539" s="85"/>
      <c r="G539" s="85"/>
      <c r="H539" s="91"/>
      <c r="I539" s="92"/>
      <c r="J539" s="88"/>
      <c r="K539" s="87"/>
      <c r="L539" s="86"/>
      <c r="M539" s="85"/>
      <c r="N539" s="86"/>
      <c r="O539" s="85"/>
      <c r="P539" s="85"/>
    </row>
    <row r="540" spans="1:16" x14ac:dyDescent="0.25">
      <c r="A540" s="85"/>
      <c r="B540" s="90"/>
      <c r="C540" s="85"/>
      <c r="D540" s="85"/>
      <c r="E540" s="85"/>
      <c r="F540" s="85"/>
      <c r="G540" s="85"/>
      <c r="H540" s="91"/>
      <c r="I540" s="92"/>
      <c r="J540" s="88"/>
      <c r="K540" s="87"/>
      <c r="L540" s="86"/>
      <c r="M540" s="85"/>
      <c r="N540" s="86"/>
      <c r="O540" s="85"/>
      <c r="P540" s="85"/>
    </row>
    <row r="541" spans="1:16" x14ac:dyDescent="0.25">
      <c r="A541" s="85"/>
      <c r="B541" s="90"/>
      <c r="C541" s="85"/>
      <c r="D541" s="85"/>
      <c r="E541" s="85"/>
      <c r="F541" s="85"/>
      <c r="G541" s="85"/>
      <c r="H541" s="91"/>
      <c r="I541" s="92"/>
      <c r="J541" s="88"/>
      <c r="K541" s="87"/>
      <c r="L541" s="86"/>
      <c r="M541" s="85"/>
      <c r="N541" s="86"/>
      <c r="O541" s="85"/>
      <c r="P541" s="85"/>
    </row>
    <row r="542" spans="1:16" x14ac:dyDescent="0.25">
      <c r="A542" s="85"/>
      <c r="B542" s="90"/>
      <c r="C542" s="85"/>
      <c r="D542" s="85"/>
      <c r="E542" s="85"/>
      <c r="F542" s="85"/>
      <c r="G542" s="85"/>
      <c r="H542" s="91"/>
      <c r="I542" s="92"/>
      <c r="J542" s="88"/>
      <c r="K542" s="87"/>
      <c r="L542" s="86"/>
      <c r="M542" s="85"/>
      <c r="N542" s="86"/>
      <c r="O542" s="85"/>
      <c r="P542" s="85"/>
    </row>
    <row r="543" spans="1:16" x14ac:dyDescent="0.25">
      <c r="A543" s="85"/>
      <c r="B543" s="90"/>
      <c r="C543" s="85"/>
      <c r="D543" s="85"/>
      <c r="E543" s="85"/>
      <c r="F543" s="85"/>
      <c r="G543" s="85"/>
      <c r="H543" s="91"/>
      <c r="I543" s="92"/>
      <c r="J543" s="88"/>
      <c r="K543" s="87"/>
      <c r="L543" s="86"/>
      <c r="M543" s="85"/>
      <c r="N543" s="86"/>
      <c r="O543" s="85"/>
      <c r="P543" s="85"/>
    </row>
    <row r="544" spans="1:16" x14ac:dyDescent="0.25">
      <c r="A544" s="85"/>
      <c r="B544" s="90"/>
      <c r="C544" s="85"/>
      <c r="D544" s="85"/>
      <c r="E544" s="85"/>
      <c r="F544" s="85"/>
      <c r="G544" s="85"/>
      <c r="H544" s="91"/>
      <c r="I544" s="92"/>
      <c r="J544" s="88"/>
      <c r="K544" s="87"/>
      <c r="L544" s="86"/>
      <c r="M544" s="85"/>
      <c r="N544" s="86"/>
      <c r="O544" s="85"/>
      <c r="P544" s="85"/>
    </row>
    <row r="545" spans="1:16" x14ac:dyDescent="0.25">
      <c r="A545" s="85"/>
      <c r="B545" s="90"/>
      <c r="C545" s="85"/>
      <c r="D545" s="85"/>
      <c r="E545" s="85"/>
      <c r="F545" s="85"/>
      <c r="G545" s="85"/>
      <c r="H545" s="91"/>
      <c r="I545" s="92"/>
      <c r="J545" s="88"/>
      <c r="K545" s="87"/>
      <c r="L545" s="86"/>
      <c r="M545" s="85"/>
      <c r="N545" s="86"/>
      <c r="O545" s="85"/>
      <c r="P545" s="85"/>
    </row>
    <row r="546" spans="1:16" x14ac:dyDescent="0.25">
      <c r="A546" s="85"/>
      <c r="B546" s="90"/>
      <c r="C546" s="85"/>
      <c r="D546" s="85"/>
      <c r="E546" s="85"/>
      <c r="F546" s="85"/>
      <c r="G546" s="85"/>
      <c r="H546" s="91"/>
      <c r="I546" s="92"/>
      <c r="J546" s="88"/>
      <c r="K546" s="87"/>
      <c r="L546" s="86"/>
      <c r="M546" s="85"/>
      <c r="N546" s="86"/>
      <c r="O546" s="85"/>
      <c r="P546" s="85"/>
    </row>
    <row r="547" spans="1:16" x14ac:dyDescent="0.25">
      <c r="A547" s="85"/>
      <c r="B547" s="90"/>
      <c r="C547" s="85"/>
      <c r="D547" s="85"/>
      <c r="E547" s="85"/>
      <c r="F547" s="85"/>
      <c r="G547" s="85"/>
      <c r="H547" s="91"/>
      <c r="I547" s="92"/>
      <c r="J547" s="88"/>
      <c r="K547" s="87"/>
      <c r="L547" s="86"/>
      <c r="M547" s="85"/>
      <c r="N547" s="86"/>
      <c r="O547" s="85"/>
      <c r="P547" s="85"/>
    </row>
    <row r="548" spans="1:16" x14ac:dyDescent="0.25">
      <c r="A548" s="85"/>
      <c r="B548" s="90"/>
      <c r="C548" s="85"/>
      <c r="D548" s="85"/>
      <c r="E548" s="85"/>
      <c r="F548" s="85"/>
      <c r="G548" s="85"/>
      <c r="H548" s="91"/>
      <c r="I548" s="92"/>
      <c r="J548" s="88"/>
      <c r="K548" s="87"/>
      <c r="L548" s="86"/>
      <c r="M548" s="85"/>
      <c r="N548" s="86"/>
      <c r="O548" s="85"/>
      <c r="P548" s="85"/>
    </row>
    <row r="549" spans="1:16" x14ac:dyDescent="0.25">
      <c r="A549" s="85"/>
      <c r="B549" s="90"/>
      <c r="C549" s="85"/>
      <c r="D549" s="85"/>
      <c r="E549" s="85"/>
      <c r="F549" s="85"/>
      <c r="G549" s="85"/>
      <c r="H549" s="91"/>
      <c r="I549" s="92"/>
      <c r="J549" s="88"/>
      <c r="K549" s="87"/>
      <c r="L549" s="86"/>
      <c r="M549" s="85"/>
      <c r="N549" s="86"/>
      <c r="O549" s="85"/>
      <c r="P549" s="85"/>
    </row>
    <row r="550" spans="1:16" x14ac:dyDescent="0.25">
      <c r="A550" s="85"/>
      <c r="B550" s="90"/>
      <c r="C550" s="85"/>
      <c r="D550" s="85"/>
      <c r="E550" s="85"/>
      <c r="F550" s="85"/>
      <c r="G550" s="85"/>
      <c r="H550" s="91"/>
      <c r="I550" s="92"/>
      <c r="J550" s="88"/>
      <c r="K550" s="87"/>
      <c r="L550" s="86"/>
      <c r="M550" s="85"/>
      <c r="N550" s="86"/>
      <c r="O550" s="85"/>
      <c r="P550" s="85"/>
    </row>
    <row r="551" spans="1:16" x14ac:dyDescent="0.25">
      <c r="A551" s="85"/>
      <c r="B551" s="90"/>
      <c r="C551" s="85"/>
      <c r="D551" s="85"/>
      <c r="E551" s="85"/>
      <c r="F551" s="85"/>
      <c r="G551" s="85"/>
      <c r="H551" s="91"/>
      <c r="I551" s="92"/>
      <c r="J551" s="88"/>
      <c r="K551" s="87"/>
      <c r="L551" s="86"/>
      <c r="M551" s="85"/>
      <c r="N551" s="86"/>
      <c r="O551" s="85"/>
      <c r="P551" s="85"/>
    </row>
    <row r="552" spans="1:16" x14ac:dyDescent="0.25">
      <c r="A552" s="85"/>
      <c r="B552" s="90"/>
      <c r="C552" s="85"/>
      <c r="D552" s="85"/>
      <c r="E552" s="85"/>
      <c r="F552" s="85"/>
      <c r="G552" s="85"/>
      <c r="H552" s="91"/>
      <c r="I552" s="92"/>
      <c r="J552" s="88"/>
      <c r="K552" s="87"/>
      <c r="L552" s="86"/>
      <c r="M552" s="85"/>
      <c r="N552" s="86"/>
      <c r="O552" s="85"/>
      <c r="P552" s="85"/>
    </row>
    <row r="553" spans="1:16" x14ac:dyDescent="0.25">
      <c r="A553" s="85"/>
      <c r="B553" s="90"/>
      <c r="C553" s="85"/>
      <c r="D553" s="85"/>
      <c r="E553" s="85"/>
      <c r="F553" s="85"/>
      <c r="G553" s="85"/>
      <c r="H553" s="91"/>
      <c r="I553" s="92"/>
      <c r="J553" s="88"/>
      <c r="K553" s="87"/>
      <c r="L553" s="86"/>
      <c r="M553" s="85"/>
      <c r="N553" s="86"/>
      <c r="O553" s="85"/>
      <c r="P553" s="85"/>
    </row>
    <row r="554" spans="1:16" x14ac:dyDescent="0.25">
      <c r="A554" s="85"/>
      <c r="B554" s="90"/>
      <c r="C554" s="85"/>
      <c r="D554" s="85"/>
      <c r="E554" s="85"/>
      <c r="F554" s="85"/>
      <c r="G554" s="85"/>
      <c r="H554" s="91"/>
      <c r="I554" s="92"/>
      <c r="J554" s="88"/>
      <c r="K554" s="87"/>
      <c r="L554" s="86"/>
      <c r="M554" s="85"/>
      <c r="N554" s="86"/>
      <c r="O554" s="85"/>
      <c r="P554" s="85"/>
    </row>
    <row r="555" spans="1:16" x14ac:dyDescent="0.25">
      <c r="A555" s="85"/>
      <c r="B555" s="90"/>
      <c r="C555" s="85"/>
      <c r="D555" s="85"/>
      <c r="E555" s="85"/>
      <c r="F555" s="85"/>
      <c r="G555" s="85"/>
      <c r="H555" s="91"/>
      <c r="I555" s="92"/>
      <c r="J555" s="88"/>
      <c r="K555" s="87"/>
      <c r="L555" s="86"/>
      <c r="M555" s="85"/>
      <c r="N555" s="86"/>
      <c r="O555" s="85"/>
      <c r="P555" s="85"/>
    </row>
    <row r="556" spans="1:16" x14ac:dyDescent="0.25">
      <c r="A556" s="85"/>
      <c r="B556" s="90"/>
      <c r="C556" s="85"/>
      <c r="D556" s="85"/>
      <c r="E556" s="85"/>
      <c r="F556" s="85"/>
      <c r="G556" s="85"/>
      <c r="H556" s="91"/>
      <c r="I556" s="92"/>
      <c r="J556" s="88"/>
      <c r="K556" s="87"/>
      <c r="L556" s="86"/>
      <c r="M556" s="85"/>
      <c r="N556" s="86"/>
      <c r="O556" s="85"/>
      <c r="P556" s="85"/>
    </row>
    <row r="557" spans="1:16" x14ac:dyDescent="0.25">
      <c r="A557" s="85"/>
      <c r="B557" s="90"/>
      <c r="C557" s="85"/>
      <c r="D557" s="85"/>
      <c r="E557" s="85"/>
      <c r="F557" s="85"/>
      <c r="G557" s="85"/>
      <c r="H557" s="91"/>
      <c r="I557" s="92"/>
      <c r="J557" s="88"/>
      <c r="K557" s="87"/>
      <c r="L557" s="86"/>
      <c r="M557" s="85"/>
      <c r="N557" s="86"/>
      <c r="O557" s="85"/>
      <c r="P557" s="85"/>
    </row>
    <row r="558" spans="1:16" x14ac:dyDescent="0.25">
      <c r="A558" s="85"/>
      <c r="B558" s="90"/>
      <c r="C558" s="85"/>
      <c r="D558" s="85"/>
      <c r="E558" s="85"/>
      <c r="F558" s="85"/>
      <c r="G558" s="85"/>
      <c r="H558" s="91"/>
      <c r="I558" s="92"/>
      <c r="J558" s="88"/>
      <c r="K558" s="87"/>
      <c r="L558" s="86"/>
      <c r="M558" s="85"/>
      <c r="N558" s="86"/>
      <c r="O558" s="85"/>
      <c r="P558" s="85"/>
    </row>
    <row r="559" spans="1:16" x14ac:dyDescent="0.25">
      <c r="A559" s="85"/>
      <c r="B559" s="90"/>
      <c r="C559" s="85"/>
      <c r="D559" s="85"/>
      <c r="E559" s="85"/>
      <c r="F559" s="85"/>
      <c r="G559" s="85"/>
      <c r="H559" s="91"/>
      <c r="I559" s="92"/>
      <c r="J559" s="88"/>
      <c r="K559" s="87"/>
      <c r="L559" s="86"/>
      <c r="M559" s="85"/>
      <c r="N559" s="86"/>
      <c r="O559" s="85"/>
      <c r="P559" s="85"/>
    </row>
    <row r="560" spans="1:16" x14ac:dyDescent="0.25">
      <c r="A560" s="85"/>
      <c r="B560" s="90"/>
      <c r="C560" s="85"/>
      <c r="D560" s="85"/>
      <c r="E560" s="85"/>
      <c r="F560" s="85"/>
      <c r="G560" s="85"/>
      <c r="H560" s="91"/>
      <c r="I560" s="92"/>
      <c r="J560" s="88"/>
      <c r="K560" s="87"/>
      <c r="L560" s="86"/>
      <c r="M560" s="85"/>
      <c r="N560" s="86"/>
      <c r="O560" s="85"/>
      <c r="P560" s="85"/>
    </row>
    <row r="561" spans="1:16" x14ac:dyDescent="0.25">
      <c r="A561" s="85"/>
      <c r="B561" s="90"/>
      <c r="C561" s="85"/>
      <c r="D561" s="85"/>
      <c r="E561" s="85"/>
      <c r="F561" s="85"/>
      <c r="G561" s="85"/>
      <c r="H561" s="91"/>
      <c r="I561" s="92"/>
      <c r="J561" s="88"/>
      <c r="K561" s="87"/>
      <c r="L561" s="86"/>
      <c r="M561" s="85"/>
      <c r="N561" s="86"/>
      <c r="O561" s="85"/>
      <c r="P561" s="85"/>
    </row>
    <row r="562" spans="1:16" x14ac:dyDescent="0.25">
      <c r="A562" s="85"/>
      <c r="B562" s="90"/>
      <c r="C562" s="85"/>
      <c r="D562" s="85"/>
      <c r="E562" s="85"/>
      <c r="F562" s="85"/>
      <c r="G562" s="85"/>
      <c r="H562" s="91"/>
      <c r="I562" s="92"/>
      <c r="J562" s="88"/>
      <c r="K562" s="87"/>
      <c r="L562" s="86"/>
      <c r="M562" s="85"/>
      <c r="N562" s="86"/>
      <c r="O562" s="85"/>
      <c r="P562" s="85"/>
    </row>
    <row r="563" spans="1:16" x14ac:dyDescent="0.25">
      <c r="A563" s="85"/>
      <c r="B563" s="90"/>
      <c r="C563" s="85"/>
      <c r="D563" s="85"/>
      <c r="E563" s="85"/>
      <c r="F563" s="85"/>
      <c r="G563" s="85"/>
      <c r="H563" s="91"/>
      <c r="I563" s="92"/>
      <c r="J563" s="88"/>
      <c r="K563" s="87"/>
      <c r="L563" s="86"/>
      <c r="M563" s="85"/>
      <c r="N563" s="86"/>
      <c r="O563" s="85"/>
      <c r="P563" s="85"/>
    </row>
    <row r="564" spans="1:16" x14ac:dyDescent="0.25">
      <c r="A564" s="85"/>
      <c r="B564" s="90"/>
      <c r="C564" s="85"/>
      <c r="D564" s="85"/>
      <c r="E564" s="85"/>
      <c r="F564" s="85"/>
      <c r="G564" s="85"/>
      <c r="H564" s="91"/>
      <c r="I564" s="92"/>
      <c r="J564" s="88"/>
      <c r="K564" s="87"/>
      <c r="L564" s="86"/>
      <c r="M564" s="85"/>
      <c r="N564" s="86"/>
      <c r="O564" s="85"/>
      <c r="P564" s="85"/>
    </row>
    <row r="565" spans="1:16" x14ac:dyDescent="0.25">
      <c r="A565" s="85"/>
      <c r="B565" s="90"/>
      <c r="C565" s="85"/>
      <c r="D565" s="85"/>
      <c r="E565" s="85"/>
      <c r="F565" s="85"/>
      <c r="G565" s="85"/>
      <c r="H565" s="91"/>
      <c r="I565" s="92"/>
      <c r="J565" s="88"/>
      <c r="K565" s="87"/>
      <c r="L565" s="86"/>
      <c r="M565" s="85"/>
      <c r="N565" s="86"/>
      <c r="O565" s="85"/>
      <c r="P565" s="85"/>
    </row>
    <row r="566" spans="1:16" x14ac:dyDescent="0.25">
      <c r="A566" s="85"/>
      <c r="B566" s="90"/>
      <c r="C566" s="85"/>
      <c r="D566" s="85"/>
      <c r="E566" s="85"/>
      <c r="F566" s="85"/>
      <c r="G566" s="85"/>
      <c r="H566" s="91"/>
      <c r="I566" s="92"/>
      <c r="J566" s="88"/>
      <c r="K566" s="87"/>
      <c r="L566" s="86"/>
      <c r="M566" s="85"/>
      <c r="N566" s="86"/>
      <c r="O566" s="85"/>
      <c r="P566" s="85"/>
    </row>
    <row r="567" spans="1:16" x14ac:dyDescent="0.25">
      <c r="A567" s="85"/>
      <c r="B567" s="90"/>
      <c r="C567" s="85"/>
      <c r="D567" s="85"/>
      <c r="E567" s="85"/>
      <c r="F567" s="85"/>
      <c r="G567" s="85"/>
      <c r="H567" s="91"/>
      <c r="I567" s="92"/>
      <c r="J567" s="88"/>
      <c r="K567" s="87"/>
      <c r="L567" s="86"/>
      <c r="M567" s="85"/>
      <c r="N567" s="86"/>
      <c r="O567" s="85"/>
      <c r="P567" s="85"/>
    </row>
    <row r="568" spans="1:16" x14ac:dyDescent="0.25">
      <c r="A568" s="85"/>
      <c r="B568" s="90"/>
      <c r="C568" s="85"/>
      <c r="D568" s="85"/>
      <c r="E568" s="85"/>
      <c r="F568" s="85"/>
      <c r="G568" s="85"/>
      <c r="H568" s="91"/>
      <c r="I568" s="92"/>
      <c r="J568" s="88"/>
      <c r="K568" s="87"/>
      <c r="L568" s="86"/>
      <c r="M568" s="85"/>
      <c r="N568" s="86"/>
      <c r="O568" s="85"/>
      <c r="P568" s="85"/>
    </row>
    <row r="569" spans="1:16" x14ac:dyDescent="0.25">
      <c r="A569" s="85"/>
      <c r="B569" s="90"/>
      <c r="C569" s="85"/>
      <c r="D569" s="85"/>
      <c r="E569" s="85"/>
      <c r="F569" s="85"/>
      <c r="G569" s="85"/>
      <c r="H569" s="91"/>
      <c r="I569" s="92"/>
      <c r="J569" s="88"/>
      <c r="K569" s="87"/>
      <c r="L569" s="86"/>
      <c r="M569" s="85"/>
      <c r="N569" s="86"/>
      <c r="O569" s="85"/>
      <c r="P569" s="85"/>
    </row>
    <row r="570" spans="1:16" x14ac:dyDescent="0.25">
      <c r="A570" s="85"/>
      <c r="B570" s="90"/>
      <c r="C570" s="85"/>
      <c r="D570" s="85"/>
      <c r="E570" s="85"/>
      <c r="F570" s="85"/>
      <c r="G570" s="85"/>
      <c r="H570" s="91"/>
      <c r="I570" s="92"/>
      <c r="J570" s="88"/>
      <c r="K570" s="87"/>
      <c r="L570" s="86"/>
      <c r="M570" s="85"/>
      <c r="N570" s="86"/>
      <c r="O570" s="85"/>
      <c r="P570" s="85"/>
    </row>
    <row r="571" spans="1:16" x14ac:dyDescent="0.25">
      <c r="A571" s="85"/>
      <c r="B571" s="90"/>
      <c r="C571" s="85"/>
      <c r="D571" s="85"/>
      <c r="E571" s="85"/>
      <c r="F571" s="85"/>
      <c r="G571" s="85"/>
      <c r="H571" s="91"/>
      <c r="I571" s="92"/>
      <c r="J571" s="88"/>
      <c r="K571" s="87"/>
      <c r="L571" s="86"/>
      <c r="M571" s="85"/>
      <c r="N571" s="86"/>
      <c r="O571" s="85"/>
      <c r="P571" s="85"/>
    </row>
    <row r="572" spans="1:16" x14ac:dyDescent="0.25">
      <c r="A572" s="85"/>
      <c r="B572" s="90"/>
      <c r="C572" s="85"/>
      <c r="D572" s="85"/>
      <c r="E572" s="85"/>
      <c r="F572" s="85"/>
      <c r="G572" s="85"/>
      <c r="H572" s="91"/>
      <c r="I572" s="92"/>
      <c r="J572" s="88"/>
      <c r="K572" s="87"/>
      <c r="L572" s="86"/>
      <c r="M572" s="85"/>
      <c r="N572" s="86"/>
      <c r="O572" s="85"/>
      <c r="P572" s="85"/>
    </row>
    <row r="573" spans="1:16" x14ac:dyDescent="0.25">
      <c r="A573" s="85"/>
      <c r="B573" s="90"/>
      <c r="C573" s="85"/>
      <c r="D573" s="85"/>
      <c r="E573" s="85"/>
      <c r="F573" s="85"/>
      <c r="G573" s="85"/>
      <c r="H573" s="91"/>
      <c r="I573" s="92"/>
      <c r="J573" s="88"/>
      <c r="K573" s="87"/>
      <c r="L573" s="86"/>
      <c r="M573" s="85"/>
      <c r="N573" s="86"/>
      <c r="O573" s="85"/>
      <c r="P573" s="85"/>
    </row>
    <row r="574" spans="1:16" x14ac:dyDescent="0.25">
      <c r="A574" s="85"/>
      <c r="B574" s="90"/>
      <c r="C574" s="85"/>
      <c r="D574" s="85"/>
      <c r="E574" s="85"/>
      <c r="F574" s="85"/>
      <c r="G574" s="85"/>
      <c r="H574" s="91"/>
      <c r="I574" s="92"/>
      <c r="J574" s="88"/>
      <c r="K574" s="87"/>
      <c r="L574" s="86"/>
      <c r="M574" s="85"/>
      <c r="N574" s="86"/>
      <c r="O574" s="85"/>
      <c r="P574" s="85"/>
    </row>
    <row r="575" spans="1:16" x14ac:dyDescent="0.25">
      <c r="A575" s="85"/>
      <c r="B575" s="90"/>
      <c r="C575" s="85"/>
      <c r="D575" s="85"/>
      <c r="E575" s="85"/>
      <c r="F575" s="85"/>
      <c r="G575" s="85"/>
      <c r="H575" s="91"/>
      <c r="I575" s="92"/>
      <c r="J575" s="88"/>
      <c r="K575" s="87"/>
      <c r="L575" s="86"/>
      <c r="M575" s="85"/>
      <c r="N575" s="86"/>
      <c r="O575" s="85"/>
      <c r="P575" s="85"/>
    </row>
    <row r="576" spans="1:16" x14ac:dyDescent="0.25">
      <c r="A576" s="85"/>
      <c r="B576" s="90"/>
      <c r="C576" s="85"/>
      <c r="D576" s="85"/>
      <c r="E576" s="85"/>
      <c r="F576" s="85"/>
      <c r="G576" s="85"/>
      <c r="H576" s="91"/>
      <c r="I576" s="92"/>
      <c r="J576" s="88"/>
      <c r="K576" s="87"/>
      <c r="L576" s="86"/>
      <c r="M576" s="85"/>
      <c r="N576" s="86"/>
      <c r="O576" s="85"/>
      <c r="P576" s="85"/>
    </row>
    <row r="577" spans="1:16" x14ac:dyDescent="0.25">
      <c r="A577" s="85"/>
      <c r="B577" s="90"/>
      <c r="C577" s="85"/>
      <c r="D577" s="85"/>
      <c r="E577" s="85"/>
      <c r="F577" s="85"/>
      <c r="G577" s="85"/>
      <c r="H577" s="91"/>
      <c r="I577" s="92"/>
      <c r="J577" s="88"/>
      <c r="K577" s="87"/>
      <c r="L577" s="86"/>
      <c r="M577" s="85"/>
      <c r="N577" s="86"/>
      <c r="O577" s="85"/>
      <c r="P577" s="85"/>
    </row>
    <row r="578" spans="1:16" x14ac:dyDescent="0.25">
      <c r="A578" s="85"/>
      <c r="B578" s="90"/>
      <c r="C578" s="85"/>
      <c r="D578" s="85"/>
      <c r="E578" s="85"/>
      <c r="F578" s="85"/>
      <c r="G578" s="85"/>
      <c r="H578" s="91"/>
      <c r="I578" s="92"/>
      <c r="J578" s="88"/>
      <c r="K578" s="87"/>
      <c r="L578" s="86"/>
      <c r="M578" s="85"/>
      <c r="N578" s="86"/>
      <c r="O578" s="85"/>
      <c r="P578" s="85"/>
    </row>
    <row r="579" spans="1:16" x14ac:dyDescent="0.25">
      <c r="A579" s="85"/>
      <c r="B579" s="90"/>
      <c r="C579" s="85"/>
      <c r="D579" s="85"/>
      <c r="E579" s="85"/>
      <c r="F579" s="85"/>
      <c r="G579" s="85"/>
      <c r="H579" s="91"/>
      <c r="I579" s="92"/>
      <c r="J579" s="88"/>
      <c r="K579" s="87"/>
      <c r="L579" s="86"/>
      <c r="M579" s="85"/>
      <c r="N579" s="86"/>
      <c r="O579" s="85"/>
      <c r="P579" s="85"/>
    </row>
    <row r="580" spans="1:16" x14ac:dyDescent="0.25">
      <c r="A580" s="85"/>
      <c r="B580" s="90"/>
      <c r="C580" s="85"/>
      <c r="D580" s="85"/>
      <c r="E580" s="85"/>
      <c r="F580" s="85"/>
      <c r="G580" s="85"/>
      <c r="H580" s="91"/>
      <c r="I580" s="92"/>
      <c r="J580" s="88"/>
      <c r="K580" s="87"/>
      <c r="L580" s="86"/>
      <c r="M580" s="85"/>
      <c r="N580" s="86"/>
      <c r="O580" s="85"/>
      <c r="P580" s="85"/>
    </row>
    <row r="581" spans="1:16" x14ac:dyDescent="0.25">
      <c r="A581" s="85"/>
      <c r="B581" s="90"/>
      <c r="C581" s="85"/>
      <c r="D581" s="85"/>
      <c r="E581" s="85"/>
      <c r="F581" s="85"/>
      <c r="G581" s="85"/>
      <c r="H581" s="91"/>
      <c r="I581" s="92"/>
      <c r="J581" s="88"/>
      <c r="K581" s="87"/>
      <c r="L581" s="86"/>
      <c r="M581" s="85"/>
      <c r="N581" s="86"/>
      <c r="O581" s="85"/>
      <c r="P581" s="85"/>
    </row>
    <row r="582" spans="1:16" x14ac:dyDescent="0.25">
      <c r="A582" s="85"/>
      <c r="B582" s="90"/>
      <c r="C582" s="85"/>
      <c r="D582" s="85"/>
      <c r="E582" s="85"/>
      <c r="F582" s="85"/>
      <c r="G582" s="85"/>
      <c r="H582" s="91"/>
      <c r="I582" s="92"/>
      <c r="J582" s="88"/>
      <c r="K582" s="87"/>
      <c r="L582" s="86"/>
      <c r="M582" s="85"/>
      <c r="N582" s="86"/>
      <c r="O582" s="85"/>
      <c r="P582" s="85"/>
    </row>
    <row r="583" spans="1:16" x14ac:dyDescent="0.25">
      <c r="A583" s="85"/>
      <c r="B583" s="90"/>
      <c r="C583" s="85"/>
      <c r="D583" s="85"/>
      <c r="E583" s="85"/>
      <c r="F583" s="85"/>
      <c r="G583" s="85"/>
      <c r="H583" s="91"/>
      <c r="I583" s="92"/>
      <c r="J583" s="88"/>
      <c r="K583" s="87"/>
      <c r="L583" s="86"/>
      <c r="M583" s="85"/>
      <c r="N583" s="86"/>
      <c r="O583" s="85"/>
      <c r="P583" s="85"/>
    </row>
    <row r="584" spans="1:16" x14ac:dyDescent="0.25">
      <c r="A584" s="85"/>
      <c r="B584" s="90"/>
      <c r="C584" s="85"/>
      <c r="D584" s="85"/>
      <c r="E584" s="85"/>
      <c r="F584" s="85"/>
      <c r="G584" s="85"/>
      <c r="H584" s="91"/>
      <c r="I584" s="92"/>
      <c r="J584" s="88"/>
      <c r="K584" s="87"/>
      <c r="L584" s="86"/>
      <c r="M584" s="85"/>
      <c r="N584" s="86"/>
      <c r="O584" s="85"/>
      <c r="P584" s="85"/>
    </row>
    <row r="585" spans="1:16" x14ac:dyDescent="0.25">
      <c r="A585" s="85"/>
      <c r="B585" s="90"/>
      <c r="C585" s="85"/>
      <c r="D585" s="85"/>
      <c r="E585" s="85"/>
      <c r="F585" s="85"/>
      <c r="G585" s="85"/>
      <c r="H585" s="91"/>
      <c r="I585" s="92"/>
      <c r="J585" s="88"/>
      <c r="K585" s="87"/>
      <c r="L585" s="86"/>
      <c r="M585" s="85"/>
      <c r="N585" s="86"/>
      <c r="O585" s="85"/>
      <c r="P585" s="85"/>
    </row>
    <row r="586" spans="1:16" x14ac:dyDescent="0.25">
      <c r="A586" s="85"/>
      <c r="B586" s="90"/>
      <c r="C586" s="85"/>
      <c r="D586" s="85"/>
      <c r="E586" s="85"/>
      <c r="F586" s="85"/>
      <c r="G586" s="85"/>
      <c r="H586" s="91"/>
      <c r="I586" s="92"/>
      <c r="J586" s="88"/>
      <c r="K586" s="87"/>
      <c r="L586" s="86"/>
      <c r="M586" s="85"/>
      <c r="N586" s="86"/>
      <c r="O586" s="85"/>
      <c r="P586" s="85"/>
    </row>
    <row r="587" spans="1:16" x14ac:dyDescent="0.25">
      <c r="A587" s="85"/>
      <c r="B587" s="90"/>
      <c r="C587" s="85"/>
      <c r="D587" s="85"/>
      <c r="E587" s="85"/>
      <c r="F587" s="85"/>
      <c r="G587" s="85"/>
      <c r="H587" s="91"/>
      <c r="I587" s="92"/>
      <c r="J587" s="88"/>
      <c r="K587" s="87"/>
      <c r="L587" s="86"/>
      <c r="M587" s="85"/>
      <c r="N587" s="86"/>
      <c r="O587" s="85"/>
      <c r="P587" s="85"/>
    </row>
    <row r="588" spans="1:16" x14ac:dyDescent="0.25">
      <c r="A588" s="85"/>
      <c r="B588" s="90"/>
      <c r="C588" s="85"/>
      <c r="D588" s="85"/>
      <c r="E588" s="85"/>
      <c r="F588" s="85"/>
      <c r="G588" s="85"/>
      <c r="H588" s="91"/>
      <c r="I588" s="92"/>
      <c r="J588" s="88"/>
      <c r="K588" s="87"/>
      <c r="L588" s="86"/>
      <c r="M588" s="85"/>
      <c r="N588" s="86"/>
      <c r="O588" s="85"/>
      <c r="P588" s="85"/>
    </row>
    <row r="589" spans="1:16" x14ac:dyDescent="0.25">
      <c r="A589" s="85"/>
      <c r="B589" s="90"/>
      <c r="C589" s="85"/>
      <c r="D589" s="85"/>
      <c r="E589" s="85"/>
      <c r="F589" s="85"/>
      <c r="G589" s="85"/>
      <c r="H589" s="91"/>
      <c r="I589" s="92"/>
      <c r="J589" s="88"/>
      <c r="K589" s="87"/>
      <c r="L589" s="86"/>
      <c r="M589" s="85"/>
      <c r="N589" s="86"/>
      <c r="O589" s="85"/>
      <c r="P589" s="85"/>
    </row>
    <row r="590" spans="1:16" x14ac:dyDescent="0.25">
      <c r="A590" s="85"/>
      <c r="B590" s="90"/>
      <c r="C590" s="85"/>
      <c r="D590" s="85"/>
      <c r="E590" s="85"/>
      <c r="F590" s="85"/>
      <c r="G590" s="85"/>
      <c r="H590" s="91"/>
      <c r="I590" s="92"/>
      <c r="J590" s="88"/>
      <c r="K590" s="87"/>
      <c r="L590" s="86"/>
      <c r="M590" s="85"/>
      <c r="N590" s="86"/>
      <c r="O590" s="85"/>
      <c r="P590" s="85"/>
    </row>
    <row r="591" spans="1:16" x14ac:dyDescent="0.25">
      <c r="A591" s="85"/>
      <c r="B591" s="90"/>
      <c r="C591" s="85"/>
      <c r="D591" s="85"/>
      <c r="E591" s="85"/>
      <c r="F591" s="85"/>
      <c r="G591" s="85"/>
      <c r="H591" s="91"/>
      <c r="I591" s="92"/>
      <c r="J591" s="88"/>
      <c r="K591" s="87"/>
      <c r="L591" s="86"/>
      <c r="M591" s="85"/>
      <c r="N591" s="86"/>
      <c r="O591" s="85"/>
      <c r="P591" s="85"/>
    </row>
    <row r="592" spans="1:16" x14ac:dyDescent="0.25">
      <c r="A592" s="85"/>
      <c r="B592" s="90"/>
      <c r="C592" s="85"/>
      <c r="D592" s="85"/>
      <c r="E592" s="85"/>
      <c r="F592" s="85"/>
      <c r="G592" s="85"/>
      <c r="H592" s="91"/>
      <c r="I592" s="92"/>
      <c r="J592" s="88"/>
      <c r="K592" s="87"/>
      <c r="L592" s="86"/>
      <c r="M592" s="85"/>
      <c r="N592" s="86"/>
      <c r="O592" s="85"/>
      <c r="P592" s="85"/>
    </row>
    <row r="593" spans="1:16" x14ac:dyDescent="0.25">
      <c r="A593" s="85"/>
      <c r="B593" s="90"/>
      <c r="C593" s="85"/>
      <c r="D593" s="85"/>
      <c r="E593" s="85"/>
      <c r="F593" s="85"/>
      <c r="G593" s="85"/>
      <c r="H593" s="91"/>
      <c r="I593" s="92"/>
      <c r="J593" s="88"/>
      <c r="K593" s="87"/>
      <c r="L593" s="86"/>
      <c r="M593" s="85"/>
      <c r="N593" s="86"/>
      <c r="O593" s="85"/>
      <c r="P593" s="85"/>
    </row>
    <row r="594" spans="1:16" x14ac:dyDescent="0.25">
      <c r="A594" s="85"/>
      <c r="B594" s="90"/>
      <c r="C594" s="85"/>
      <c r="D594" s="85"/>
      <c r="E594" s="85"/>
      <c r="F594" s="85"/>
      <c r="G594" s="85"/>
      <c r="H594" s="91"/>
      <c r="I594" s="92"/>
      <c r="J594" s="88"/>
      <c r="K594" s="87"/>
      <c r="L594" s="86"/>
      <c r="M594" s="85"/>
      <c r="N594" s="86"/>
      <c r="O594" s="85"/>
      <c r="P594" s="85"/>
    </row>
    <row r="595" spans="1:16" x14ac:dyDescent="0.25">
      <c r="A595" s="85"/>
      <c r="B595" s="90"/>
      <c r="C595" s="85"/>
      <c r="D595" s="85"/>
      <c r="E595" s="85"/>
      <c r="F595" s="85"/>
      <c r="G595" s="85"/>
      <c r="H595" s="91"/>
      <c r="I595" s="92"/>
      <c r="J595" s="88"/>
      <c r="K595" s="87"/>
      <c r="L595" s="86"/>
      <c r="M595" s="85"/>
      <c r="N595" s="86"/>
      <c r="O595" s="85"/>
      <c r="P595" s="85"/>
    </row>
    <row r="596" spans="1:16" x14ac:dyDescent="0.25">
      <c r="A596" s="85"/>
      <c r="B596" s="90"/>
      <c r="C596" s="85"/>
      <c r="D596" s="85"/>
      <c r="E596" s="85"/>
      <c r="F596" s="85"/>
      <c r="G596" s="85"/>
      <c r="H596" s="91"/>
      <c r="I596" s="92"/>
      <c r="J596" s="88"/>
      <c r="K596" s="87"/>
      <c r="L596" s="86"/>
      <c r="M596" s="85"/>
      <c r="N596" s="86"/>
      <c r="O596" s="85"/>
      <c r="P596" s="85"/>
    </row>
    <row r="597" spans="1:16" x14ac:dyDescent="0.25">
      <c r="A597" s="85"/>
      <c r="B597" s="90"/>
      <c r="C597" s="85"/>
      <c r="D597" s="85"/>
      <c r="E597" s="85"/>
      <c r="F597" s="85"/>
      <c r="G597" s="85"/>
      <c r="H597" s="91"/>
      <c r="I597" s="92"/>
      <c r="J597" s="88"/>
      <c r="K597" s="87"/>
      <c r="L597" s="86"/>
      <c r="M597" s="85"/>
      <c r="N597" s="86"/>
      <c r="O597" s="85"/>
      <c r="P597" s="85"/>
    </row>
    <row r="598" spans="1:16" x14ac:dyDescent="0.25">
      <c r="A598" s="85"/>
      <c r="B598" s="90"/>
      <c r="C598" s="85"/>
      <c r="D598" s="85"/>
      <c r="E598" s="85"/>
      <c r="F598" s="85"/>
      <c r="G598" s="85"/>
      <c r="H598" s="91"/>
      <c r="I598" s="92"/>
      <c r="J598" s="88"/>
      <c r="K598" s="87"/>
      <c r="L598" s="86"/>
      <c r="M598" s="85"/>
      <c r="N598" s="86"/>
      <c r="O598" s="85"/>
      <c r="P598" s="85"/>
    </row>
    <row r="599" spans="1:16" x14ac:dyDescent="0.25">
      <c r="A599" s="85"/>
      <c r="B599" s="90"/>
      <c r="C599" s="85"/>
      <c r="D599" s="85"/>
      <c r="E599" s="85"/>
      <c r="F599" s="85"/>
      <c r="G599" s="85"/>
      <c r="H599" s="91"/>
      <c r="I599" s="92"/>
      <c r="J599" s="88"/>
      <c r="K599" s="87"/>
      <c r="L599" s="86"/>
      <c r="M599" s="85"/>
      <c r="N599" s="86"/>
      <c r="O599" s="85"/>
      <c r="P599" s="85"/>
    </row>
    <row r="600" spans="1:16" x14ac:dyDescent="0.25">
      <c r="A600" s="85"/>
      <c r="B600" s="90"/>
      <c r="C600" s="85"/>
      <c r="D600" s="85"/>
      <c r="E600" s="85"/>
      <c r="F600" s="85"/>
      <c r="G600" s="85"/>
      <c r="H600" s="91"/>
      <c r="I600" s="92"/>
      <c r="J600" s="88"/>
      <c r="K600" s="87"/>
      <c r="L600" s="86"/>
      <c r="M600" s="85"/>
      <c r="N600" s="86"/>
      <c r="O600" s="85"/>
      <c r="P600" s="85"/>
    </row>
    <row r="601" spans="1:16" x14ac:dyDescent="0.25">
      <c r="A601" s="85"/>
      <c r="B601" s="90"/>
      <c r="C601" s="85"/>
      <c r="D601" s="85"/>
      <c r="E601" s="85"/>
      <c r="F601" s="85"/>
      <c r="G601" s="85"/>
      <c r="H601" s="91"/>
      <c r="I601" s="92"/>
      <c r="J601" s="88"/>
      <c r="K601" s="87"/>
      <c r="L601" s="86"/>
      <c r="M601" s="85"/>
      <c r="N601" s="86"/>
      <c r="O601" s="85"/>
      <c r="P601" s="85"/>
    </row>
    <row r="602" spans="1:16" x14ac:dyDescent="0.25">
      <c r="A602" s="85"/>
      <c r="B602" s="90"/>
      <c r="C602" s="85"/>
      <c r="D602" s="85"/>
      <c r="E602" s="85"/>
      <c r="F602" s="85"/>
      <c r="G602" s="85"/>
      <c r="H602" s="91"/>
      <c r="I602" s="92"/>
      <c r="J602" s="88"/>
      <c r="K602" s="87"/>
      <c r="L602" s="86"/>
      <c r="M602" s="85"/>
      <c r="N602" s="86"/>
      <c r="O602" s="85"/>
      <c r="P602" s="85"/>
    </row>
    <row r="603" spans="1:16" x14ac:dyDescent="0.25">
      <c r="A603" s="85"/>
      <c r="B603" s="90"/>
      <c r="C603" s="85"/>
      <c r="D603" s="85"/>
      <c r="E603" s="85"/>
      <c r="F603" s="85"/>
      <c r="G603" s="85"/>
      <c r="H603" s="91"/>
      <c r="I603" s="92"/>
      <c r="J603" s="88"/>
      <c r="K603" s="87"/>
      <c r="L603" s="86"/>
      <c r="M603" s="85"/>
      <c r="N603" s="86"/>
      <c r="O603" s="85"/>
      <c r="P603" s="85"/>
    </row>
    <row r="604" spans="1:16" x14ac:dyDescent="0.25">
      <c r="A604" s="85"/>
      <c r="B604" s="90"/>
      <c r="C604" s="85"/>
      <c r="D604" s="85"/>
      <c r="E604" s="85"/>
      <c r="F604" s="85"/>
      <c r="G604" s="85"/>
      <c r="H604" s="91"/>
      <c r="I604" s="92"/>
      <c r="J604" s="88"/>
      <c r="K604" s="87"/>
      <c r="L604" s="86"/>
      <c r="M604" s="85"/>
      <c r="N604" s="86"/>
      <c r="O604" s="85"/>
      <c r="P604" s="85"/>
    </row>
    <row r="605" spans="1:16" x14ac:dyDescent="0.25">
      <c r="A605" s="85"/>
      <c r="B605" s="90"/>
      <c r="C605" s="85"/>
      <c r="D605" s="85"/>
      <c r="E605" s="85"/>
      <c r="F605" s="85"/>
      <c r="G605" s="85"/>
      <c r="H605" s="91"/>
      <c r="I605" s="92"/>
      <c r="J605" s="88"/>
      <c r="K605" s="87"/>
      <c r="L605" s="86"/>
      <c r="M605" s="85"/>
      <c r="N605" s="86"/>
      <c r="O605" s="85"/>
      <c r="P605" s="85"/>
    </row>
    <row r="606" spans="1:16" x14ac:dyDescent="0.25">
      <c r="A606" s="85"/>
      <c r="B606" s="90"/>
      <c r="C606" s="85"/>
      <c r="D606" s="85"/>
      <c r="E606" s="85"/>
      <c r="F606" s="85"/>
      <c r="G606" s="85"/>
      <c r="H606" s="91"/>
      <c r="I606" s="92"/>
      <c r="J606" s="88"/>
      <c r="K606" s="87"/>
      <c r="L606" s="86"/>
      <c r="M606" s="85"/>
      <c r="N606" s="86"/>
      <c r="O606" s="85"/>
      <c r="P606" s="85"/>
    </row>
    <row r="607" spans="1:16" x14ac:dyDescent="0.25">
      <c r="A607" s="85"/>
      <c r="B607" s="90"/>
      <c r="C607" s="85"/>
      <c r="D607" s="85"/>
      <c r="E607" s="85"/>
      <c r="F607" s="85"/>
      <c r="G607" s="85"/>
      <c r="H607" s="91"/>
      <c r="I607" s="92"/>
      <c r="J607" s="88"/>
      <c r="K607" s="87"/>
      <c r="L607" s="86"/>
      <c r="M607" s="85"/>
      <c r="N607" s="86"/>
      <c r="O607" s="85"/>
      <c r="P607" s="85"/>
    </row>
    <row r="608" spans="1:16" x14ac:dyDescent="0.25">
      <c r="A608" s="85"/>
      <c r="B608" s="90"/>
      <c r="C608" s="85"/>
      <c r="D608" s="85"/>
      <c r="E608" s="85"/>
      <c r="F608" s="85"/>
      <c r="G608" s="85"/>
      <c r="H608" s="91"/>
      <c r="I608" s="92"/>
      <c r="J608" s="88"/>
      <c r="K608" s="87"/>
      <c r="L608" s="86"/>
      <c r="M608" s="85"/>
      <c r="N608" s="86"/>
      <c r="O608" s="85"/>
      <c r="P608" s="85"/>
    </row>
    <row r="609" spans="1:16" x14ac:dyDescent="0.25">
      <c r="A609" s="85"/>
      <c r="B609" s="90"/>
      <c r="C609" s="85"/>
      <c r="D609" s="85"/>
      <c r="E609" s="85"/>
      <c r="F609" s="85"/>
      <c r="G609" s="85"/>
      <c r="H609" s="91"/>
      <c r="I609" s="92"/>
      <c r="J609" s="88"/>
      <c r="K609" s="87"/>
      <c r="L609" s="86"/>
      <c r="M609" s="85"/>
      <c r="N609" s="86"/>
      <c r="O609" s="85"/>
      <c r="P609" s="85"/>
    </row>
    <row r="610" spans="1:16" x14ac:dyDescent="0.25">
      <c r="A610" s="85"/>
      <c r="B610" s="90"/>
      <c r="C610" s="85"/>
      <c r="D610" s="85"/>
      <c r="E610" s="85"/>
      <c r="F610" s="85"/>
      <c r="G610" s="85"/>
      <c r="H610" s="91"/>
      <c r="I610" s="92"/>
      <c r="J610" s="88"/>
      <c r="K610" s="87"/>
      <c r="L610" s="86"/>
      <c r="M610" s="85"/>
      <c r="N610" s="86"/>
      <c r="O610" s="85"/>
      <c r="P610" s="85"/>
    </row>
    <row r="611" spans="1:16" x14ac:dyDescent="0.25">
      <c r="A611" s="85"/>
      <c r="B611" s="90"/>
      <c r="C611" s="85"/>
      <c r="D611" s="85"/>
      <c r="E611" s="85"/>
      <c r="F611" s="85"/>
      <c r="G611" s="85"/>
      <c r="H611" s="91"/>
      <c r="I611" s="92"/>
      <c r="J611" s="88"/>
      <c r="K611" s="87"/>
      <c r="L611" s="86"/>
      <c r="M611" s="85"/>
      <c r="N611" s="86"/>
      <c r="O611" s="85"/>
      <c r="P611" s="85"/>
    </row>
    <row r="612" spans="1:16" x14ac:dyDescent="0.25">
      <c r="A612" s="85"/>
      <c r="B612" s="90"/>
      <c r="C612" s="85"/>
      <c r="D612" s="85"/>
      <c r="E612" s="85"/>
      <c r="F612" s="85"/>
      <c r="G612" s="85"/>
      <c r="H612" s="91"/>
      <c r="I612" s="92"/>
      <c r="J612" s="88"/>
      <c r="K612" s="87"/>
      <c r="L612" s="86"/>
      <c r="M612" s="85"/>
      <c r="N612" s="86"/>
      <c r="O612" s="85"/>
      <c r="P612" s="85"/>
    </row>
    <row r="613" spans="1:16" x14ac:dyDescent="0.25">
      <c r="A613" s="85"/>
      <c r="B613" s="90"/>
      <c r="C613" s="85"/>
      <c r="D613" s="85"/>
      <c r="E613" s="85"/>
      <c r="F613" s="85"/>
      <c r="G613" s="85"/>
      <c r="H613" s="91"/>
      <c r="I613" s="92"/>
      <c r="J613" s="88"/>
      <c r="K613" s="87"/>
      <c r="L613" s="86"/>
      <c r="M613" s="85"/>
      <c r="N613" s="86"/>
      <c r="O613" s="85"/>
      <c r="P613" s="85"/>
    </row>
    <row r="614" spans="1:16" x14ac:dyDescent="0.25">
      <c r="A614" s="85"/>
      <c r="B614" s="90"/>
      <c r="C614" s="85"/>
      <c r="D614" s="85"/>
      <c r="E614" s="85"/>
      <c r="F614" s="85"/>
      <c r="G614" s="85"/>
      <c r="H614" s="91"/>
      <c r="I614" s="92"/>
      <c r="J614" s="88"/>
      <c r="K614" s="87"/>
      <c r="L614" s="86"/>
      <c r="M614" s="85"/>
      <c r="N614" s="86"/>
      <c r="O614" s="85"/>
      <c r="P614" s="85"/>
    </row>
    <row r="615" spans="1:16" x14ac:dyDescent="0.25">
      <c r="A615" s="85"/>
      <c r="B615" s="90"/>
      <c r="C615" s="85"/>
      <c r="D615" s="85"/>
      <c r="E615" s="85"/>
      <c r="F615" s="85"/>
      <c r="G615" s="85"/>
      <c r="H615" s="91"/>
      <c r="I615" s="92"/>
      <c r="J615" s="88"/>
      <c r="K615" s="87"/>
      <c r="L615" s="86"/>
      <c r="M615" s="85"/>
      <c r="N615" s="86"/>
      <c r="O615" s="85"/>
      <c r="P615" s="85"/>
    </row>
    <row r="616" spans="1:16" x14ac:dyDescent="0.25">
      <c r="A616" s="85"/>
      <c r="B616" s="90"/>
      <c r="C616" s="85"/>
      <c r="D616" s="85"/>
      <c r="E616" s="85"/>
      <c r="F616" s="85"/>
      <c r="G616" s="85"/>
      <c r="H616" s="91"/>
      <c r="I616" s="92"/>
      <c r="J616" s="88"/>
      <c r="K616" s="87"/>
      <c r="L616" s="86"/>
      <c r="M616" s="85"/>
      <c r="N616" s="86"/>
      <c r="O616" s="85"/>
      <c r="P616" s="85"/>
    </row>
    <row r="617" spans="1:16" x14ac:dyDescent="0.25">
      <c r="A617" s="85"/>
      <c r="B617" s="90"/>
      <c r="C617" s="85"/>
      <c r="D617" s="85"/>
      <c r="E617" s="85"/>
      <c r="F617" s="85"/>
      <c r="G617" s="85"/>
      <c r="H617" s="91"/>
      <c r="I617" s="92"/>
      <c r="J617" s="88"/>
      <c r="K617" s="87"/>
      <c r="L617" s="86"/>
      <c r="M617" s="85"/>
      <c r="N617" s="86"/>
      <c r="O617" s="85"/>
      <c r="P617" s="85"/>
    </row>
    <row r="618" spans="1:16" x14ac:dyDescent="0.25">
      <c r="A618" s="85"/>
      <c r="B618" s="90"/>
      <c r="C618" s="85"/>
      <c r="D618" s="85"/>
      <c r="E618" s="85"/>
      <c r="F618" s="85"/>
      <c r="G618" s="85"/>
      <c r="H618" s="91"/>
      <c r="I618" s="92"/>
      <c r="J618" s="88"/>
      <c r="K618" s="87"/>
      <c r="L618" s="86"/>
      <c r="M618" s="85"/>
      <c r="N618" s="86"/>
      <c r="O618" s="85"/>
      <c r="P618" s="85"/>
    </row>
    <row r="619" spans="1:16" x14ac:dyDescent="0.25">
      <c r="A619" s="85"/>
      <c r="B619" s="90"/>
      <c r="C619" s="85"/>
      <c r="D619" s="85"/>
      <c r="E619" s="85"/>
      <c r="F619" s="85"/>
      <c r="G619" s="85"/>
      <c r="H619" s="91"/>
      <c r="I619" s="92"/>
      <c r="J619" s="88"/>
      <c r="K619" s="87"/>
      <c r="L619" s="86"/>
      <c r="M619" s="85"/>
      <c r="N619" s="86"/>
      <c r="O619" s="85"/>
      <c r="P619" s="85"/>
    </row>
    <row r="620" spans="1:16" x14ac:dyDescent="0.25">
      <c r="A620" s="85"/>
      <c r="B620" s="90"/>
      <c r="C620" s="85"/>
      <c r="D620" s="85"/>
      <c r="E620" s="85"/>
      <c r="F620" s="85"/>
      <c r="G620" s="85"/>
      <c r="H620" s="91"/>
      <c r="I620" s="92"/>
      <c r="J620" s="88"/>
      <c r="K620" s="87"/>
      <c r="L620" s="86"/>
      <c r="M620" s="85"/>
      <c r="N620" s="86"/>
      <c r="O620" s="85"/>
      <c r="P620" s="85"/>
    </row>
    <row r="621" spans="1:16" x14ac:dyDescent="0.25">
      <c r="A621" s="85"/>
      <c r="B621" s="90"/>
      <c r="C621" s="85"/>
      <c r="D621" s="85"/>
      <c r="E621" s="85"/>
      <c r="F621" s="85"/>
      <c r="G621" s="85"/>
      <c r="H621" s="91"/>
      <c r="I621" s="92"/>
      <c r="J621" s="88"/>
      <c r="K621" s="87"/>
      <c r="L621" s="86"/>
      <c r="M621" s="85"/>
      <c r="N621" s="86"/>
      <c r="O621" s="85"/>
      <c r="P621" s="85"/>
    </row>
    <row r="622" spans="1:16" x14ac:dyDescent="0.25">
      <c r="A622" s="85"/>
      <c r="B622" s="90"/>
      <c r="C622" s="85"/>
      <c r="D622" s="85"/>
      <c r="E622" s="85"/>
      <c r="F622" s="85"/>
      <c r="G622" s="85"/>
      <c r="H622" s="91"/>
      <c r="I622" s="92"/>
      <c r="J622" s="88"/>
      <c r="K622" s="87"/>
      <c r="L622" s="86"/>
      <c r="M622" s="85"/>
      <c r="N622" s="86"/>
      <c r="O622" s="85"/>
      <c r="P622" s="85"/>
    </row>
    <row r="623" spans="1:16" x14ac:dyDescent="0.25">
      <c r="A623" s="85"/>
      <c r="B623" s="90"/>
      <c r="C623" s="85"/>
      <c r="D623" s="85"/>
      <c r="E623" s="85"/>
      <c r="F623" s="85"/>
      <c r="G623" s="85"/>
      <c r="H623" s="91"/>
      <c r="I623" s="92"/>
      <c r="J623" s="88"/>
      <c r="K623" s="87"/>
      <c r="L623" s="86"/>
      <c r="M623" s="85"/>
      <c r="N623" s="86"/>
      <c r="O623" s="85"/>
      <c r="P623" s="85"/>
    </row>
    <row r="624" spans="1:16" x14ac:dyDescent="0.25">
      <c r="A624" s="85"/>
      <c r="B624" s="90"/>
      <c r="C624" s="85"/>
      <c r="D624" s="85"/>
      <c r="E624" s="85"/>
      <c r="F624" s="85"/>
      <c r="G624" s="85"/>
      <c r="H624" s="91"/>
      <c r="I624" s="92"/>
      <c r="J624" s="88"/>
      <c r="K624" s="87"/>
      <c r="L624" s="86"/>
      <c r="M624" s="85"/>
      <c r="N624" s="86"/>
      <c r="O624" s="85"/>
      <c r="P624" s="85"/>
    </row>
    <row r="625" spans="1:16" x14ac:dyDescent="0.25">
      <c r="A625" s="85"/>
      <c r="B625" s="90"/>
      <c r="C625" s="85"/>
      <c r="D625" s="85"/>
      <c r="E625" s="85"/>
      <c r="F625" s="85"/>
      <c r="G625" s="85"/>
      <c r="H625" s="91"/>
      <c r="I625" s="92"/>
      <c r="J625" s="88"/>
      <c r="K625" s="87"/>
      <c r="L625" s="86"/>
      <c r="M625" s="85"/>
      <c r="N625" s="86"/>
      <c r="O625" s="85"/>
      <c r="P625" s="85"/>
    </row>
    <row r="626" spans="1:16" x14ac:dyDescent="0.25">
      <c r="A626" s="85"/>
      <c r="B626" s="90"/>
      <c r="C626" s="85"/>
      <c r="D626" s="85"/>
      <c r="E626" s="85"/>
      <c r="F626" s="85"/>
      <c r="G626" s="85"/>
      <c r="H626" s="91"/>
      <c r="I626" s="92"/>
      <c r="J626" s="88"/>
      <c r="K626" s="87"/>
      <c r="L626" s="86"/>
      <c r="M626" s="85"/>
      <c r="N626" s="86"/>
      <c r="O626" s="85"/>
      <c r="P626" s="85"/>
    </row>
    <row r="627" spans="1:16" x14ac:dyDescent="0.25">
      <c r="A627" s="85"/>
      <c r="B627" s="90"/>
      <c r="C627" s="85"/>
      <c r="D627" s="85"/>
      <c r="E627" s="85"/>
      <c r="F627" s="85"/>
      <c r="G627" s="85"/>
      <c r="H627" s="91"/>
      <c r="I627" s="92"/>
      <c r="J627" s="88"/>
      <c r="K627" s="87"/>
      <c r="L627" s="86"/>
      <c r="M627" s="85"/>
      <c r="N627" s="86"/>
      <c r="O627" s="85"/>
      <c r="P627" s="85"/>
    </row>
    <row r="628" spans="1:16" x14ac:dyDescent="0.25">
      <c r="A628" s="85"/>
      <c r="B628" s="90"/>
      <c r="C628" s="85"/>
      <c r="D628" s="85"/>
      <c r="E628" s="85"/>
      <c r="F628" s="85"/>
      <c r="G628" s="85"/>
      <c r="H628" s="91"/>
      <c r="I628" s="92"/>
      <c r="J628" s="88"/>
      <c r="K628" s="87"/>
      <c r="L628" s="86"/>
      <c r="M628" s="85"/>
      <c r="N628" s="86"/>
      <c r="O628" s="85"/>
      <c r="P628" s="85"/>
    </row>
    <row r="629" spans="1:16" x14ac:dyDescent="0.25">
      <c r="A629" s="85"/>
      <c r="B629" s="90"/>
      <c r="C629" s="85"/>
      <c r="D629" s="85"/>
      <c r="E629" s="85"/>
      <c r="F629" s="85"/>
      <c r="G629" s="85"/>
      <c r="H629" s="91"/>
      <c r="I629" s="92"/>
      <c r="J629" s="88"/>
      <c r="K629" s="87"/>
      <c r="L629" s="86"/>
      <c r="M629" s="85"/>
      <c r="N629" s="86"/>
      <c r="O629" s="85"/>
      <c r="P629" s="85"/>
    </row>
    <row r="630" spans="1:16" x14ac:dyDescent="0.25">
      <c r="A630" s="85"/>
      <c r="B630" s="90"/>
      <c r="C630" s="85"/>
      <c r="D630" s="85"/>
      <c r="E630" s="85"/>
      <c r="F630" s="85"/>
      <c r="G630" s="85"/>
      <c r="H630" s="91"/>
      <c r="I630" s="92"/>
      <c r="J630" s="88"/>
      <c r="K630" s="87"/>
      <c r="L630" s="86"/>
      <c r="M630" s="85"/>
      <c r="N630" s="86"/>
      <c r="O630" s="85"/>
      <c r="P630" s="85"/>
    </row>
    <row r="631" spans="1:16" x14ac:dyDescent="0.25">
      <c r="A631" s="85"/>
      <c r="B631" s="90"/>
      <c r="C631" s="85"/>
      <c r="D631" s="85"/>
      <c r="E631" s="85"/>
      <c r="F631" s="85"/>
      <c r="G631" s="85"/>
      <c r="H631" s="91"/>
      <c r="I631" s="92"/>
      <c r="J631" s="88"/>
      <c r="K631" s="87"/>
      <c r="L631" s="86"/>
      <c r="M631" s="85"/>
      <c r="N631" s="86"/>
      <c r="O631" s="85"/>
      <c r="P631" s="85"/>
    </row>
    <row r="632" spans="1:16" x14ac:dyDescent="0.25">
      <c r="A632" s="85"/>
      <c r="B632" s="90"/>
      <c r="C632" s="85"/>
      <c r="D632" s="85"/>
      <c r="E632" s="85"/>
      <c r="F632" s="85"/>
      <c r="G632" s="85"/>
      <c r="H632" s="91"/>
      <c r="I632" s="92"/>
      <c r="J632" s="88"/>
      <c r="K632" s="87"/>
      <c r="L632" s="86"/>
      <c r="M632" s="85"/>
      <c r="N632" s="86"/>
      <c r="O632" s="85"/>
      <c r="P632" s="85"/>
    </row>
    <row r="633" spans="1:16" x14ac:dyDescent="0.25">
      <c r="A633" s="85"/>
      <c r="B633" s="90"/>
      <c r="C633" s="85"/>
      <c r="D633" s="85"/>
      <c r="E633" s="85"/>
      <c r="F633" s="85"/>
      <c r="G633" s="85"/>
      <c r="H633" s="91"/>
      <c r="I633" s="92"/>
      <c r="J633" s="88"/>
      <c r="K633" s="87"/>
      <c r="L633" s="86"/>
      <c r="M633" s="85"/>
      <c r="N633" s="86"/>
      <c r="O633" s="85"/>
      <c r="P633" s="85"/>
    </row>
    <row r="634" spans="1:16" x14ac:dyDescent="0.25">
      <c r="A634" s="85"/>
      <c r="B634" s="90"/>
      <c r="C634" s="85"/>
      <c r="D634" s="85"/>
      <c r="E634" s="85"/>
      <c r="F634" s="85"/>
      <c r="G634" s="85"/>
      <c r="H634" s="91"/>
      <c r="I634" s="92"/>
      <c r="J634" s="88"/>
      <c r="K634" s="87"/>
      <c r="L634" s="86"/>
      <c r="M634" s="85"/>
      <c r="N634" s="86"/>
      <c r="O634" s="85"/>
      <c r="P634" s="85"/>
    </row>
    <row r="635" spans="1:16" x14ac:dyDescent="0.25">
      <c r="A635" s="85"/>
      <c r="B635" s="90"/>
      <c r="C635" s="85"/>
      <c r="D635" s="85"/>
      <c r="E635" s="85"/>
      <c r="F635" s="85"/>
      <c r="G635" s="85"/>
      <c r="H635" s="91"/>
      <c r="I635" s="92"/>
      <c r="J635" s="88"/>
      <c r="K635" s="87"/>
      <c r="L635" s="86"/>
      <c r="M635" s="85"/>
      <c r="N635" s="86"/>
      <c r="O635" s="85"/>
      <c r="P635" s="85"/>
    </row>
    <row r="636" spans="1:16" x14ac:dyDescent="0.25">
      <c r="A636" s="85"/>
      <c r="B636" s="90"/>
      <c r="C636" s="85"/>
      <c r="D636" s="85"/>
      <c r="E636" s="85"/>
      <c r="F636" s="85"/>
      <c r="G636" s="85"/>
      <c r="H636" s="91"/>
      <c r="I636" s="92"/>
      <c r="J636" s="88"/>
      <c r="K636" s="87"/>
      <c r="L636" s="86"/>
      <c r="M636" s="85"/>
      <c r="N636" s="86"/>
      <c r="O636" s="85"/>
      <c r="P636" s="85"/>
    </row>
    <row r="637" spans="1:16" x14ac:dyDescent="0.25">
      <c r="A637" s="85"/>
      <c r="B637" s="90"/>
      <c r="C637" s="85"/>
      <c r="D637" s="85"/>
      <c r="E637" s="85"/>
      <c r="F637" s="85"/>
      <c r="G637" s="85"/>
      <c r="H637" s="91"/>
      <c r="I637" s="92"/>
      <c r="J637" s="88"/>
      <c r="K637" s="87"/>
      <c r="L637" s="86"/>
      <c r="M637" s="85"/>
      <c r="N637" s="86"/>
      <c r="O637" s="85"/>
      <c r="P637" s="85"/>
    </row>
    <row r="638" spans="1:16" x14ac:dyDescent="0.25">
      <c r="A638" s="85"/>
      <c r="B638" s="90"/>
      <c r="C638" s="85"/>
      <c r="D638" s="85"/>
      <c r="E638" s="85"/>
      <c r="F638" s="85"/>
      <c r="G638" s="85"/>
      <c r="H638" s="91"/>
      <c r="I638" s="92"/>
      <c r="J638" s="88"/>
      <c r="K638" s="87"/>
      <c r="L638" s="86"/>
      <c r="M638" s="85"/>
      <c r="N638" s="86"/>
      <c r="O638" s="85"/>
      <c r="P638" s="85"/>
    </row>
    <row r="639" spans="1:16" x14ac:dyDescent="0.25">
      <c r="A639" s="85"/>
      <c r="B639" s="90"/>
      <c r="C639" s="85"/>
      <c r="D639" s="85"/>
      <c r="E639" s="85"/>
      <c r="F639" s="85"/>
      <c r="G639" s="85"/>
      <c r="H639" s="91"/>
      <c r="I639" s="92"/>
      <c r="J639" s="88"/>
      <c r="K639" s="87"/>
      <c r="L639" s="86"/>
      <c r="M639" s="85"/>
      <c r="N639" s="86"/>
      <c r="O639" s="85"/>
      <c r="P639" s="85"/>
    </row>
    <row r="640" spans="1:16" x14ac:dyDescent="0.25">
      <c r="A640" s="85"/>
      <c r="B640" s="90"/>
      <c r="C640" s="85"/>
      <c r="D640" s="85"/>
      <c r="E640" s="85"/>
      <c r="F640" s="85"/>
      <c r="G640" s="85"/>
      <c r="H640" s="91"/>
      <c r="I640" s="92"/>
      <c r="J640" s="88"/>
      <c r="K640" s="87"/>
      <c r="L640" s="86"/>
      <c r="M640" s="85"/>
      <c r="N640" s="86"/>
      <c r="O640" s="85"/>
      <c r="P640" s="85"/>
    </row>
    <row r="641" spans="1:16" x14ac:dyDescent="0.25">
      <c r="A641" s="85"/>
      <c r="B641" s="90"/>
      <c r="C641" s="85"/>
      <c r="D641" s="85"/>
      <c r="E641" s="85"/>
      <c r="F641" s="85"/>
      <c r="G641" s="85"/>
      <c r="H641" s="91"/>
      <c r="I641" s="92"/>
      <c r="J641" s="88"/>
      <c r="K641" s="87"/>
      <c r="L641" s="86"/>
      <c r="M641" s="85"/>
      <c r="N641" s="86"/>
      <c r="O641" s="85"/>
      <c r="P641" s="85"/>
    </row>
    <row r="642" spans="1:16" x14ac:dyDescent="0.25">
      <c r="A642" s="85"/>
      <c r="B642" s="90"/>
      <c r="C642" s="85"/>
      <c r="D642" s="85"/>
      <c r="E642" s="85"/>
      <c r="F642" s="85"/>
      <c r="G642" s="85"/>
      <c r="H642" s="91"/>
      <c r="I642" s="92"/>
      <c r="J642" s="88"/>
      <c r="K642" s="87"/>
      <c r="L642" s="86"/>
      <c r="M642" s="85"/>
      <c r="N642" s="86"/>
      <c r="O642" s="85"/>
      <c r="P642" s="85"/>
    </row>
    <row r="643" spans="1:16" x14ac:dyDescent="0.25">
      <c r="A643" s="85"/>
      <c r="B643" s="90"/>
      <c r="C643" s="85"/>
      <c r="D643" s="85"/>
      <c r="E643" s="85"/>
      <c r="F643" s="85"/>
      <c r="G643" s="85"/>
      <c r="H643" s="91"/>
      <c r="I643" s="92"/>
      <c r="J643" s="88"/>
      <c r="K643" s="87"/>
      <c r="L643" s="86"/>
      <c r="M643" s="85"/>
      <c r="N643" s="86"/>
      <c r="O643" s="85"/>
      <c r="P643" s="85"/>
    </row>
    <row r="644" spans="1:16" x14ac:dyDescent="0.25">
      <c r="A644" s="85"/>
      <c r="B644" s="90"/>
      <c r="C644" s="85"/>
      <c r="D644" s="85"/>
      <c r="E644" s="85"/>
      <c r="F644" s="85"/>
      <c r="G644" s="85"/>
      <c r="H644" s="91"/>
      <c r="I644" s="92"/>
      <c r="J644" s="88"/>
      <c r="K644" s="87"/>
      <c r="L644" s="86"/>
      <c r="M644" s="85"/>
      <c r="N644" s="86"/>
      <c r="O644" s="85"/>
      <c r="P644" s="85"/>
    </row>
    <row r="645" spans="1:16" x14ac:dyDescent="0.25">
      <c r="A645" s="85"/>
      <c r="B645" s="90"/>
      <c r="C645" s="85"/>
      <c r="D645" s="85"/>
      <c r="E645" s="85"/>
      <c r="F645" s="85"/>
      <c r="G645" s="85"/>
      <c r="H645" s="91"/>
      <c r="I645" s="92"/>
      <c r="J645" s="88"/>
      <c r="K645" s="87"/>
      <c r="L645" s="86"/>
      <c r="M645" s="85"/>
      <c r="N645" s="86"/>
      <c r="O645" s="85"/>
      <c r="P645" s="85"/>
    </row>
    <row r="646" spans="1:16" x14ac:dyDescent="0.25">
      <c r="A646" s="85"/>
      <c r="B646" s="90"/>
      <c r="C646" s="85"/>
      <c r="D646" s="85"/>
      <c r="E646" s="85"/>
      <c r="F646" s="85"/>
      <c r="G646" s="85"/>
      <c r="H646" s="91"/>
      <c r="I646" s="92"/>
      <c r="J646" s="88"/>
      <c r="K646" s="87"/>
      <c r="L646" s="86"/>
      <c r="M646" s="85"/>
      <c r="N646" s="86"/>
      <c r="O646" s="85"/>
      <c r="P646" s="85"/>
    </row>
    <row r="647" spans="1:16" x14ac:dyDescent="0.25">
      <c r="A647" s="85"/>
      <c r="B647" s="90"/>
      <c r="C647" s="85"/>
      <c r="D647" s="85"/>
      <c r="E647" s="85"/>
      <c r="F647" s="85"/>
      <c r="G647" s="85"/>
      <c r="H647" s="91"/>
      <c r="I647" s="92"/>
      <c r="J647" s="88"/>
      <c r="K647" s="87"/>
      <c r="L647" s="86"/>
      <c r="M647" s="85"/>
      <c r="N647" s="86"/>
      <c r="O647" s="85"/>
      <c r="P647" s="85"/>
    </row>
    <row r="648" spans="1:16" x14ac:dyDescent="0.25">
      <c r="A648" s="85"/>
      <c r="B648" s="90"/>
      <c r="C648" s="85"/>
      <c r="D648" s="85"/>
      <c r="E648" s="85"/>
      <c r="F648" s="85"/>
      <c r="G648" s="85"/>
      <c r="H648" s="91"/>
      <c r="I648" s="92"/>
      <c r="J648" s="88"/>
      <c r="K648" s="87"/>
      <c r="L648" s="86"/>
      <c r="M648" s="85"/>
      <c r="N648" s="86"/>
      <c r="O648" s="85"/>
      <c r="P648" s="85"/>
    </row>
    <row r="649" spans="1:16" x14ac:dyDescent="0.25">
      <c r="A649" s="85"/>
      <c r="B649" s="90"/>
      <c r="C649" s="85"/>
      <c r="D649" s="85"/>
      <c r="E649" s="85"/>
      <c r="F649" s="85"/>
      <c r="G649" s="85"/>
      <c r="H649" s="91"/>
      <c r="I649" s="92"/>
      <c r="J649" s="88"/>
      <c r="K649" s="87"/>
      <c r="L649" s="86"/>
      <c r="M649" s="85"/>
      <c r="N649" s="86"/>
      <c r="O649" s="85"/>
      <c r="P649" s="85"/>
    </row>
    <row r="650" spans="1:16" x14ac:dyDescent="0.25">
      <c r="A650" s="85"/>
      <c r="B650" s="90"/>
      <c r="C650" s="85"/>
      <c r="D650" s="85"/>
      <c r="E650" s="85"/>
      <c r="F650" s="85"/>
      <c r="G650" s="85"/>
      <c r="H650" s="91"/>
      <c r="I650" s="92"/>
      <c r="J650" s="88"/>
      <c r="K650" s="87"/>
      <c r="L650" s="86"/>
      <c r="M650" s="85"/>
      <c r="N650" s="86"/>
      <c r="O650" s="85"/>
      <c r="P650" s="85"/>
    </row>
    <row r="651" spans="1:16" x14ac:dyDescent="0.25">
      <c r="A651" s="85"/>
      <c r="B651" s="90"/>
      <c r="C651" s="85"/>
      <c r="D651" s="85"/>
      <c r="E651" s="85"/>
      <c r="F651" s="85"/>
      <c r="G651" s="85"/>
      <c r="H651" s="91"/>
      <c r="I651" s="92"/>
      <c r="J651" s="88"/>
      <c r="K651" s="87"/>
      <c r="L651" s="86"/>
      <c r="M651" s="85"/>
      <c r="N651" s="86"/>
      <c r="O651" s="85"/>
      <c r="P651" s="85"/>
    </row>
    <row r="652" spans="1:16" x14ac:dyDescent="0.25">
      <c r="A652" s="85"/>
      <c r="B652" s="90"/>
      <c r="C652" s="85"/>
      <c r="D652" s="85"/>
      <c r="E652" s="85"/>
      <c r="F652" s="85"/>
      <c r="G652" s="85"/>
      <c r="H652" s="91"/>
      <c r="I652" s="92"/>
      <c r="J652" s="88"/>
      <c r="K652" s="87"/>
      <c r="L652" s="86"/>
      <c r="M652" s="85"/>
      <c r="N652" s="86"/>
      <c r="O652" s="85"/>
      <c r="P652" s="85"/>
    </row>
    <row r="653" spans="1:16" x14ac:dyDescent="0.25">
      <c r="A653" s="85"/>
      <c r="B653" s="90"/>
      <c r="C653" s="85"/>
      <c r="D653" s="85"/>
      <c r="E653" s="85"/>
      <c r="F653" s="85"/>
      <c r="G653" s="85"/>
      <c r="H653" s="91"/>
      <c r="I653" s="92"/>
      <c r="J653" s="88"/>
      <c r="K653" s="87"/>
      <c r="L653" s="86"/>
      <c r="M653" s="85"/>
      <c r="N653" s="86"/>
      <c r="O653" s="85"/>
      <c r="P653" s="85"/>
    </row>
    <row r="654" spans="1:16" x14ac:dyDescent="0.25">
      <c r="A654" s="85"/>
      <c r="B654" s="90"/>
      <c r="C654" s="85"/>
      <c r="D654" s="85"/>
      <c r="E654" s="85"/>
      <c r="F654" s="85"/>
      <c r="G654" s="85"/>
      <c r="H654" s="91"/>
      <c r="I654" s="92"/>
      <c r="J654" s="88"/>
      <c r="K654" s="87"/>
      <c r="L654" s="86"/>
      <c r="M654" s="85"/>
      <c r="N654" s="86"/>
      <c r="O654" s="85"/>
      <c r="P654" s="85"/>
    </row>
    <row r="655" spans="1:16" x14ac:dyDescent="0.25">
      <c r="A655" s="85"/>
      <c r="B655" s="90"/>
      <c r="C655" s="85"/>
      <c r="D655" s="85"/>
      <c r="E655" s="85"/>
      <c r="F655" s="85"/>
      <c r="G655" s="85"/>
      <c r="H655" s="91"/>
      <c r="I655" s="92"/>
      <c r="J655" s="88"/>
      <c r="K655" s="87"/>
      <c r="L655" s="86"/>
      <c r="M655" s="85"/>
      <c r="N655" s="86"/>
      <c r="O655" s="85"/>
      <c r="P655" s="85"/>
    </row>
    <row r="656" spans="1:16" x14ac:dyDescent="0.25">
      <c r="A656" s="85"/>
      <c r="B656" s="90"/>
      <c r="C656" s="85"/>
      <c r="D656" s="85"/>
      <c r="E656" s="85"/>
      <c r="F656" s="85"/>
      <c r="G656" s="85"/>
      <c r="H656" s="91"/>
      <c r="I656" s="92"/>
      <c r="J656" s="88"/>
      <c r="K656" s="87"/>
      <c r="L656" s="86"/>
      <c r="M656" s="85"/>
      <c r="N656" s="86"/>
      <c r="O656" s="85"/>
      <c r="P656" s="85"/>
    </row>
    <row r="657" spans="1:16" x14ac:dyDescent="0.25">
      <c r="A657" s="85"/>
      <c r="B657" s="90"/>
      <c r="C657" s="85"/>
      <c r="D657" s="85"/>
      <c r="E657" s="85"/>
      <c r="F657" s="85"/>
      <c r="G657" s="85"/>
      <c r="H657" s="91"/>
      <c r="I657" s="92"/>
      <c r="J657" s="88"/>
      <c r="K657" s="87"/>
      <c r="L657" s="86"/>
      <c r="M657" s="85"/>
      <c r="N657" s="86"/>
      <c r="O657" s="85"/>
      <c r="P657" s="85"/>
    </row>
    <row r="658" spans="1:16" x14ac:dyDescent="0.25">
      <c r="A658" s="85"/>
      <c r="B658" s="90"/>
      <c r="C658" s="85"/>
      <c r="D658" s="85"/>
      <c r="E658" s="85"/>
      <c r="F658" s="85"/>
      <c r="G658" s="85"/>
      <c r="H658" s="91"/>
      <c r="I658" s="92"/>
      <c r="J658" s="88"/>
      <c r="K658" s="87"/>
      <c r="L658" s="86"/>
      <c r="M658" s="85"/>
      <c r="N658" s="86"/>
      <c r="O658" s="85"/>
      <c r="P658" s="85"/>
    </row>
    <row r="659" spans="1:16" x14ac:dyDescent="0.25">
      <c r="A659" s="85"/>
      <c r="B659" s="90"/>
      <c r="C659" s="85"/>
      <c r="D659" s="85"/>
      <c r="E659" s="85"/>
      <c r="F659" s="85"/>
      <c r="G659" s="85"/>
      <c r="H659" s="91"/>
      <c r="I659" s="92"/>
      <c r="J659" s="88"/>
      <c r="K659" s="87"/>
      <c r="L659" s="86"/>
      <c r="M659" s="85"/>
      <c r="N659" s="86"/>
      <c r="O659" s="85"/>
      <c r="P659" s="85"/>
    </row>
    <row r="660" spans="1:16" x14ac:dyDescent="0.25">
      <c r="A660" s="85"/>
      <c r="B660" s="90"/>
      <c r="C660" s="85"/>
      <c r="D660" s="85"/>
      <c r="E660" s="85"/>
      <c r="F660" s="85"/>
      <c r="G660" s="85"/>
      <c r="H660" s="91"/>
      <c r="I660" s="92"/>
      <c r="J660" s="88"/>
      <c r="K660" s="87"/>
      <c r="L660" s="86"/>
      <c r="M660" s="85"/>
      <c r="N660" s="86"/>
      <c r="O660" s="85"/>
      <c r="P660" s="85"/>
    </row>
    <row r="661" spans="1:16" x14ac:dyDescent="0.25">
      <c r="A661" s="85"/>
      <c r="B661" s="90"/>
      <c r="C661" s="85"/>
      <c r="D661" s="85"/>
      <c r="E661" s="85"/>
      <c r="F661" s="85"/>
      <c r="G661" s="85"/>
      <c r="H661" s="91"/>
      <c r="I661" s="92"/>
      <c r="J661" s="88"/>
      <c r="K661" s="87"/>
      <c r="L661" s="86"/>
      <c r="M661" s="85"/>
      <c r="N661" s="86"/>
      <c r="O661" s="85"/>
      <c r="P661" s="85"/>
    </row>
    <row r="662" spans="1:16" x14ac:dyDescent="0.25">
      <c r="A662" s="85"/>
      <c r="B662" s="90"/>
      <c r="C662" s="85"/>
      <c r="D662" s="85"/>
      <c r="E662" s="85"/>
      <c r="F662" s="85"/>
      <c r="G662" s="85"/>
      <c r="H662" s="91"/>
      <c r="I662" s="92"/>
      <c r="J662" s="88"/>
      <c r="K662" s="87"/>
      <c r="L662" s="86"/>
      <c r="M662" s="85"/>
      <c r="N662" s="86"/>
      <c r="O662" s="85"/>
      <c r="P662" s="85"/>
    </row>
    <row r="663" spans="1:16" x14ac:dyDescent="0.25">
      <c r="A663" s="85"/>
      <c r="B663" s="90"/>
      <c r="C663" s="85"/>
      <c r="D663" s="85"/>
      <c r="E663" s="85"/>
      <c r="F663" s="85"/>
      <c r="G663" s="85"/>
      <c r="H663" s="91"/>
      <c r="I663" s="92"/>
      <c r="J663" s="88"/>
      <c r="K663" s="87"/>
      <c r="L663" s="86"/>
      <c r="M663" s="85"/>
      <c r="N663" s="86"/>
      <c r="O663" s="85"/>
      <c r="P663" s="85"/>
    </row>
    <row r="664" spans="1:16" x14ac:dyDescent="0.25">
      <c r="A664" s="85"/>
      <c r="B664" s="90"/>
      <c r="C664" s="85"/>
      <c r="D664" s="85"/>
      <c r="E664" s="85"/>
      <c r="F664" s="85"/>
      <c r="G664" s="85"/>
      <c r="H664" s="91"/>
      <c r="I664" s="92"/>
      <c r="J664" s="88"/>
      <c r="K664" s="87"/>
      <c r="L664" s="86"/>
      <c r="M664" s="85"/>
      <c r="N664" s="86"/>
      <c r="O664" s="85"/>
      <c r="P664" s="85"/>
    </row>
    <row r="665" spans="1:16" x14ac:dyDescent="0.25">
      <c r="A665" s="85"/>
      <c r="B665" s="90"/>
      <c r="C665" s="85"/>
      <c r="D665" s="85"/>
      <c r="E665" s="85"/>
      <c r="F665" s="85"/>
      <c r="G665" s="85"/>
      <c r="H665" s="91"/>
      <c r="I665" s="92"/>
      <c r="J665" s="88"/>
      <c r="K665" s="87"/>
      <c r="L665" s="86"/>
      <c r="M665" s="85"/>
      <c r="N665" s="86"/>
      <c r="O665" s="85"/>
      <c r="P665" s="85"/>
    </row>
    <row r="666" spans="1:16" x14ac:dyDescent="0.25">
      <c r="A666" s="85"/>
      <c r="B666" s="90"/>
      <c r="C666" s="85"/>
      <c r="D666" s="85"/>
      <c r="E666" s="85"/>
      <c r="F666" s="85"/>
      <c r="G666" s="85"/>
      <c r="H666" s="91"/>
      <c r="I666" s="92"/>
      <c r="J666" s="88"/>
      <c r="K666" s="87"/>
      <c r="L666" s="86"/>
      <c r="M666" s="85"/>
      <c r="N666" s="86"/>
      <c r="O666" s="85"/>
      <c r="P666" s="85"/>
    </row>
    <row r="667" spans="1:16" x14ac:dyDescent="0.25">
      <c r="A667" s="85"/>
      <c r="B667" s="90"/>
      <c r="C667" s="85"/>
      <c r="D667" s="85"/>
      <c r="E667" s="85"/>
      <c r="F667" s="85"/>
      <c r="G667" s="85"/>
      <c r="H667" s="91"/>
      <c r="I667" s="92"/>
      <c r="J667" s="88"/>
      <c r="K667" s="87"/>
      <c r="L667" s="86"/>
      <c r="M667" s="85"/>
      <c r="N667" s="86"/>
      <c r="O667" s="85"/>
      <c r="P667" s="85"/>
    </row>
    <row r="668" spans="1:16" x14ac:dyDescent="0.25">
      <c r="A668" s="85"/>
      <c r="B668" s="90"/>
      <c r="C668" s="85"/>
      <c r="D668" s="85"/>
      <c r="E668" s="85"/>
      <c r="F668" s="85"/>
      <c r="G668" s="85"/>
      <c r="H668" s="91"/>
      <c r="I668" s="92"/>
      <c r="J668" s="88"/>
      <c r="K668" s="87"/>
      <c r="L668" s="86"/>
      <c r="M668" s="85"/>
      <c r="N668" s="86"/>
      <c r="O668" s="85"/>
      <c r="P668" s="85"/>
    </row>
    <row r="669" spans="1:16" x14ac:dyDescent="0.25">
      <c r="A669" s="85"/>
      <c r="B669" s="90"/>
      <c r="C669" s="85"/>
      <c r="D669" s="85"/>
      <c r="E669" s="85"/>
      <c r="F669" s="85"/>
      <c r="G669" s="85"/>
      <c r="H669" s="91"/>
      <c r="I669" s="92"/>
      <c r="J669" s="88"/>
      <c r="K669" s="87"/>
      <c r="L669" s="86"/>
      <c r="M669" s="85"/>
      <c r="N669" s="86"/>
      <c r="O669" s="85"/>
      <c r="P669" s="85"/>
    </row>
    <row r="670" spans="1:16" x14ac:dyDescent="0.25">
      <c r="A670" s="85"/>
      <c r="B670" s="90"/>
      <c r="C670" s="85"/>
      <c r="D670" s="85"/>
      <c r="E670" s="85"/>
      <c r="F670" s="85"/>
      <c r="G670" s="85"/>
      <c r="H670" s="91"/>
      <c r="I670" s="92"/>
      <c r="J670" s="88"/>
      <c r="K670" s="87"/>
      <c r="L670" s="86"/>
      <c r="M670" s="85"/>
      <c r="N670" s="86"/>
      <c r="O670" s="85"/>
      <c r="P670" s="85"/>
    </row>
    <row r="671" spans="1:16" x14ac:dyDescent="0.25">
      <c r="A671" s="85"/>
      <c r="B671" s="90"/>
      <c r="C671" s="85"/>
      <c r="D671" s="85"/>
      <c r="E671" s="85"/>
      <c r="F671" s="85"/>
      <c r="G671" s="85"/>
      <c r="H671" s="91"/>
      <c r="I671" s="92"/>
      <c r="J671" s="88"/>
      <c r="K671" s="87"/>
      <c r="L671" s="86"/>
      <c r="M671" s="85"/>
      <c r="N671" s="86"/>
      <c r="O671" s="85"/>
      <c r="P671" s="85"/>
    </row>
    <row r="672" spans="1:16" x14ac:dyDescent="0.25">
      <c r="A672" s="85"/>
      <c r="B672" s="90"/>
      <c r="C672" s="85"/>
      <c r="D672" s="85"/>
      <c r="E672" s="85"/>
      <c r="F672" s="85"/>
      <c r="G672" s="85"/>
      <c r="H672" s="91"/>
      <c r="I672" s="92"/>
      <c r="J672" s="88"/>
      <c r="K672" s="87"/>
      <c r="L672" s="86"/>
      <c r="M672" s="85"/>
      <c r="N672" s="86"/>
      <c r="O672" s="85"/>
      <c r="P672" s="85"/>
    </row>
    <row r="673" spans="1:16" x14ac:dyDescent="0.25">
      <c r="A673" s="85"/>
      <c r="B673" s="90"/>
      <c r="C673" s="85"/>
      <c r="D673" s="85"/>
      <c r="E673" s="85"/>
      <c r="F673" s="85"/>
      <c r="G673" s="85"/>
      <c r="H673" s="91"/>
      <c r="I673" s="92"/>
      <c r="J673" s="88"/>
      <c r="K673" s="87"/>
      <c r="L673" s="86"/>
      <c r="M673" s="85"/>
      <c r="N673" s="86"/>
      <c r="O673" s="85"/>
      <c r="P673" s="85"/>
    </row>
    <row r="674" spans="1:16" x14ac:dyDescent="0.25">
      <c r="A674" s="85"/>
      <c r="B674" s="90"/>
      <c r="C674" s="85"/>
      <c r="D674" s="85"/>
      <c r="E674" s="85"/>
      <c r="F674" s="85"/>
      <c r="G674" s="85"/>
      <c r="H674" s="91"/>
      <c r="I674" s="92"/>
      <c r="J674" s="88"/>
      <c r="K674" s="87"/>
      <c r="L674" s="86"/>
      <c r="M674" s="85"/>
      <c r="N674" s="86"/>
      <c r="O674" s="85"/>
      <c r="P674" s="85"/>
    </row>
    <row r="675" spans="1:16" x14ac:dyDescent="0.25">
      <c r="A675" s="85"/>
      <c r="B675" s="90"/>
      <c r="C675" s="85"/>
      <c r="D675" s="85"/>
      <c r="E675" s="85"/>
      <c r="F675" s="85"/>
      <c r="G675" s="85"/>
      <c r="H675" s="91"/>
      <c r="I675" s="92"/>
      <c r="J675" s="88"/>
      <c r="K675" s="87"/>
      <c r="L675" s="86"/>
      <c r="M675" s="85"/>
      <c r="N675" s="86"/>
      <c r="O675" s="85"/>
      <c r="P675" s="85"/>
    </row>
    <row r="676" spans="1:16" x14ac:dyDescent="0.25">
      <c r="A676" s="85"/>
      <c r="B676" s="90"/>
      <c r="C676" s="85"/>
      <c r="D676" s="85"/>
      <c r="E676" s="85"/>
      <c r="F676" s="85"/>
      <c r="G676" s="85"/>
      <c r="H676" s="91"/>
      <c r="I676" s="92"/>
      <c r="J676" s="88"/>
      <c r="K676" s="87"/>
      <c r="L676" s="86"/>
      <c r="M676" s="85"/>
      <c r="N676" s="86"/>
      <c r="O676" s="85"/>
      <c r="P676" s="85"/>
    </row>
    <row r="677" spans="1:16" x14ac:dyDescent="0.25">
      <c r="A677" s="85"/>
      <c r="B677" s="90"/>
      <c r="C677" s="85"/>
      <c r="D677" s="85"/>
      <c r="E677" s="85"/>
      <c r="F677" s="85"/>
      <c r="G677" s="85"/>
      <c r="H677" s="91"/>
      <c r="I677" s="92"/>
      <c r="J677" s="88"/>
      <c r="K677" s="87"/>
      <c r="L677" s="86"/>
      <c r="M677" s="85"/>
      <c r="N677" s="86"/>
      <c r="O677" s="85"/>
      <c r="P677" s="85"/>
    </row>
    <row r="678" spans="1:16" x14ac:dyDescent="0.25">
      <c r="A678" s="85"/>
      <c r="B678" s="90"/>
      <c r="C678" s="85"/>
      <c r="D678" s="85"/>
      <c r="E678" s="85"/>
      <c r="F678" s="85"/>
      <c r="G678" s="85"/>
      <c r="H678" s="91"/>
      <c r="I678" s="92"/>
      <c r="J678" s="88"/>
      <c r="K678" s="87"/>
      <c r="L678" s="86"/>
      <c r="M678" s="85"/>
      <c r="N678" s="86"/>
      <c r="O678" s="85"/>
      <c r="P678" s="85"/>
    </row>
    <row r="679" spans="1:16" x14ac:dyDescent="0.25">
      <c r="A679" s="85"/>
      <c r="B679" s="90"/>
      <c r="C679" s="85"/>
      <c r="D679" s="85"/>
      <c r="E679" s="85"/>
      <c r="F679" s="85"/>
      <c r="G679" s="85"/>
      <c r="H679" s="91"/>
      <c r="I679" s="92"/>
      <c r="J679" s="88"/>
      <c r="K679" s="87"/>
      <c r="L679" s="86"/>
      <c r="M679" s="85"/>
      <c r="N679" s="86"/>
      <c r="O679" s="85"/>
      <c r="P679" s="85"/>
    </row>
    <row r="680" spans="1:16" x14ac:dyDescent="0.25">
      <c r="A680" s="85"/>
      <c r="B680" s="90"/>
      <c r="C680" s="85"/>
      <c r="D680" s="85"/>
      <c r="E680" s="85"/>
      <c r="F680" s="85"/>
      <c r="G680" s="85"/>
      <c r="H680" s="91"/>
      <c r="I680" s="92"/>
      <c r="J680" s="88"/>
      <c r="K680" s="87"/>
      <c r="L680" s="86"/>
      <c r="M680" s="85"/>
      <c r="N680" s="86"/>
      <c r="O680" s="85"/>
      <c r="P680" s="85"/>
    </row>
    <row r="681" spans="1:16" x14ac:dyDescent="0.25">
      <c r="A681" s="85"/>
      <c r="B681" s="90"/>
      <c r="C681" s="85"/>
      <c r="D681" s="85"/>
      <c r="E681" s="85"/>
      <c r="F681" s="85"/>
      <c r="G681" s="85"/>
      <c r="H681" s="91"/>
      <c r="I681" s="92"/>
      <c r="J681" s="88"/>
      <c r="K681" s="87"/>
      <c r="L681" s="86"/>
      <c r="M681" s="85"/>
      <c r="N681" s="86"/>
      <c r="O681" s="85"/>
      <c r="P681" s="85"/>
    </row>
    <row r="682" spans="1:16" x14ac:dyDescent="0.25">
      <c r="A682" s="85"/>
      <c r="B682" s="90"/>
      <c r="C682" s="85"/>
      <c r="D682" s="85"/>
      <c r="E682" s="85"/>
      <c r="F682" s="85"/>
      <c r="G682" s="85"/>
      <c r="H682" s="91"/>
      <c r="I682" s="92"/>
      <c r="J682" s="88"/>
      <c r="K682" s="87"/>
      <c r="L682" s="86"/>
      <c r="M682" s="85"/>
      <c r="N682" s="86"/>
      <c r="O682" s="85"/>
      <c r="P682" s="85"/>
    </row>
    <row r="683" spans="1:16" x14ac:dyDescent="0.25">
      <c r="A683" s="85"/>
      <c r="B683" s="90"/>
      <c r="C683" s="85"/>
      <c r="D683" s="85"/>
      <c r="E683" s="85"/>
      <c r="F683" s="85"/>
      <c r="G683" s="85"/>
      <c r="H683" s="91"/>
      <c r="I683" s="92"/>
      <c r="J683" s="88"/>
      <c r="K683" s="87"/>
      <c r="L683" s="86"/>
      <c r="M683" s="85"/>
      <c r="N683" s="86"/>
      <c r="O683" s="85"/>
      <c r="P683" s="85"/>
    </row>
    <row r="684" spans="1:16" x14ac:dyDescent="0.25">
      <c r="A684" s="85"/>
      <c r="B684" s="90"/>
      <c r="C684" s="85"/>
      <c r="D684" s="85"/>
      <c r="E684" s="85"/>
      <c r="F684" s="85"/>
      <c r="G684" s="85"/>
      <c r="H684" s="91"/>
      <c r="I684" s="92"/>
      <c r="J684" s="88"/>
      <c r="K684" s="87"/>
      <c r="L684" s="86"/>
      <c r="M684" s="85"/>
      <c r="N684" s="86"/>
      <c r="O684" s="85"/>
      <c r="P684" s="85"/>
    </row>
    <row r="685" spans="1:16" x14ac:dyDescent="0.25">
      <c r="A685" s="85"/>
      <c r="B685" s="90"/>
      <c r="C685" s="85"/>
      <c r="D685" s="85"/>
      <c r="E685" s="85"/>
      <c r="F685" s="85"/>
      <c r="G685" s="85"/>
      <c r="H685" s="91"/>
      <c r="I685" s="92"/>
      <c r="J685" s="88"/>
      <c r="K685" s="87"/>
      <c r="L685" s="86"/>
      <c r="M685" s="85"/>
      <c r="N685" s="86"/>
      <c r="O685" s="85"/>
      <c r="P685" s="85"/>
    </row>
    <row r="686" spans="1:16" x14ac:dyDescent="0.25">
      <c r="A686" s="85"/>
      <c r="B686" s="90"/>
      <c r="C686" s="85"/>
      <c r="D686" s="85"/>
      <c r="E686" s="85"/>
      <c r="F686" s="85"/>
      <c r="G686" s="85"/>
      <c r="H686" s="91"/>
      <c r="I686" s="92"/>
      <c r="J686" s="88"/>
      <c r="K686" s="87"/>
      <c r="L686" s="86"/>
      <c r="M686" s="85"/>
      <c r="N686" s="86"/>
      <c r="O686" s="85"/>
      <c r="P686" s="85"/>
    </row>
    <row r="687" spans="1:16" x14ac:dyDescent="0.25">
      <c r="A687" s="85"/>
      <c r="B687" s="90"/>
      <c r="C687" s="85"/>
      <c r="D687" s="85"/>
      <c r="E687" s="85"/>
      <c r="F687" s="85"/>
      <c r="G687" s="85"/>
      <c r="H687" s="91"/>
      <c r="I687" s="92"/>
      <c r="J687" s="88"/>
      <c r="K687" s="87"/>
      <c r="L687" s="86"/>
      <c r="M687" s="85"/>
      <c r="N687" s="86"/>
      <c r="O687" s="85"/>
      <c r="P687" s="85"/>
    </row>
    <row r="688" spans="1:16" x14ac:dyDescent="0.25">
      <c r="A688" s="85"/>
      <c r="B688" s="90"/>
      <c r="C688" s="85"/>
      <c r="D688" s="85"/>
      <c r="E688" s="85"/>
      <c r="F688" s="85"/>
      <c r="G688" s="85"/>
      <c r="H688" s="91"/>
      <c r="I688" s="92"/>
      <c r="J688" s="88"/>
      <c r="K688" s="87"/>
      <c r="L688" s="86"/>
      <c r="M688" s="85"/>
      <c r="N688" s="86"/>
      <c r="O688" s="85"/>
      <c r="P688" s="85"/>
    </row>
    <row r="689" spans="1:16" x14ac:dyDescent="0.25">
      <c r="A689" s="85"/>
      <c r="B689" s="90"/>
      <c r="C689" s="85"/>
      <c r="D689" s="85"/>
      <c r="E689" s="85"/>
      <c r="F689" s="85"/>
      <c r="G689" s="85"/>
      <c r="H689" s="91"/>
      <c r="I689" s="92"/>
      <c r="J689" s="88"/>
      <c r="K689" s="87"/>
      <c r="L689" s="86"/>
      <c r="M689" s="85"/>
      <c r="N689" s="86"/>
      <c r="O689" s="85"/>
      <c r="P689" s="85"/>
    </row>
    <row r="690" spans="1:16" x14ac:dyDescent="0.25">
      <c r="A690" s="85"/>
      <c r="B690" s="90"/>
      <c r="C690" s="85"/>
      <c r="D690" s="85"/>
      <c r="E690" s="85"/>
      <c r="F690" s="85"/>
      <c r="G690" s="85"/>
      <c r="H690" s="91"/>
      <c r="I690" s="92"/>
      <c r="J690" s="88"/>
      <c r="K690" s="87"/>
      <c r="L690" s="86"/>
      <c r="M690" s="85"/>
      <c r="N690" s="86"/>
      <c r="O690" s="85"/>
      <c r="P690" s="85"/>
    </row>
    <row r="691" spans="1:16" x14ac:dyDescent="0.25">
      <c r="A691" s="85"/>
      <c r="B691" s="90"/>
      <c r="C691" s="85"/>
      <c r="D691" s="85"/>
      <c r="E691" s="85"/>
      <c r="F691" s="85"/>
      <c r="G691" s="85"/>
      <c r="H691" s="91"/>
      <c r="I691" s="92"/>
      <c r="J691" s="88"/>
      <c r="K691" s="87"/>
      <c r="L691" s="86"/>
      <c r="M691" s="85"/>
      <c r="N691" s="86"/>
      <c r="O691" s="85"/>
      <c r="P691" s="85"/>
    </row>
    <row r="692" spans="1:16" x14ac:dyDescent="0.25">
      <c r="A692" s="85"/>
      <c r="B692" s="90"/>
      <c r="C692" s="85"/>
      <c r="D692" s="85"/>
      <c r="E692" s="85"/>
      <c r="F692" s="85"/>
      <c r="G692" s="85"/>
      <c r="H692" s="91"/>
      <c r="I692" s="92"/>
      <c r="J692" s="88"/>
      <c r="K692" s="87"/>
      <c r="L692" s="86"/>
      <c r="M692" s="85"/>
      <c r="N692" s="86"/>
      <c r="O692" s="85"/>
      <c r="P692" s="85"/>
    </row>
    <row r="693" spans="1:16" x14ac:dyDescent="0.25">
      <c r="A693" s="85"/>
      <c r="B693" s="90"/>
      <c r="C693" s="85"/>
      <c r="D693" s="85"/>
      <c r="E693" s="85"/>
      <c r="F693" s="85"/>
      <c r="G693" s="85"/>
      <c r="H693" s="91"/>
      <c r="I693" s="92"/>
      <c r="J693" s="88"/>
      <c r="K693" s="87"/>
      <c r="L693" s="86"/>
      <c r="M693" s="85"/>
      <c r="N693" s="86"/>
      <c r="O693" s="85"/>
      <c r="P693" s="85"/>
    </row>
    <row r="694" spans="1:16" x14ac:dyDescent="0.25">
      <c r="A694" s="85"/>
      <c r="B694" s="90"/>
      <c r="C694" s="85"/>
      <c r="D694" s="85"/>
      <c r="E694" s="85"/>
      <c r="F694" s="85"/>
      <c r="G694" s="85"/>
      <c r="H694" s="91"/>
      <c r="I694" s="92"/>
      <c r="J694" s="88"/>
      <c r="K694" s="87"/>
      <c r="L694" s="86"/>
      <c r="M694" s="85"/>
      <c r="N694" s="86"/>
      <c r="O694" s="85"/>
      <c r="P694" s="85"/>
    </row>
    <row r="695" spans="1:16" x14ac:dyDescent="0.25">
      <c r="A695" s="85"/>
      <c r="B695" s="90"/>
      <c r="C695" s="85"/>
      <c r="D695" s="85"/>
      <c r="E695" s="85"/>
      <c r="F695" s="85"/>
      <c r="G695" s="85"/>
      <c r="H695" s="91"/>
      <c r="I695" s="92"/>
      <c r="J695" s="88"/>
      <c r="K695" s="87"/>
      <c r="L695" s="86"/>
      <c r="M695" s="85"/>
      <c r="N695" s="86"/>
      <c r="O695" s="85"/>
      <c r="P695" s="85"/>
    </row>
    <row r="696" spans="1:16" x14ac:dyDescent="0.25">
      <c r="A696" s="85"/>
      <c r="B696" s="90"/>
      <c r="C696" s="85"/>
      <c r="D696" s="85"/>
      <c r="E696" s="85"/>
      <c r="F696" s="85"/>
      <c r="G696" s="85"/>
      <c r="H696" s="91"/>
      <c r="I696" s="92"/>
      <c r="J696" s="88"/>
      <c r="K696" s="87"/>
      <c r="L696" s="86"/>
      <c r="M696" s="85"/>
      <c r="N696" s="86"/>
      <c r="O696" s="85"/>
      <c r="P696" s="85"/>
    </row>
    <row r="697" spans="1:16" x14ac:dyDescent="0.25">
      <c r="A697" s="85"/>
      <c r="B697" s="90"/>
      <c r="C697" s="85"/>
      <c r="D697" s="85"/>
      <c r="E697" s="85"/>
      <c r="F697" s="85"/>
      <c r="G697" s="85"/>
      <c r="H697" s="91"/>
      <c r="I697" s="92"/>
      <c r="J697" s="88"/>
      <c r="K697" s="87"/>
      <c r="L697" s="86"/>
      <c r="M697" s="85"/>
      <c r="N697" s="86"/>
      <c r="O697" s="85"/>
      <c r="P697" s="85"/>
    </row>
    <row r="698" spans="1:16" x14ac:dyDescent="0.25">
      <c r="A698" s="85"/>
      <c r="B698" s="90"/>
      <c r="C698" s="85"/>
      <c r="D698" s="85"/>
      <c r="E698" s="85"/>
      <c r="F698" s="85"/>
      <c r="G698" s="85"/>
      <c r="H698" s="91"/>
      <c r="I698" s="92"/>
      <c r="J698" s="88"/>
      <c r="K698" s="87"/>
      <c r="L698" s="86"/>
      <c r="M698" s="85"/>
      <c r="N698" s="86"/>
      <c r="O698" s="85"/>
      <c r="P698" s="85"/>
    </row>
    <row r="699" spans="1:16" x14ac:dyDescent="0.25">
      <c r="A699" s="85"/>
      <c r="B699" s="90"/>
      <c r="C699" s="85"/>
      <c r="D699" s="85"/>
      <c r="E699" s="85"/>
      <c r="F699" s="85"/>
      <c r="G699" s="85"/>
      <c r="H699" s="91"/>
      <c r="I699" s="92"/>
      <c r="J699" s="88"/>
      <c r="K699" s="87"/>
      <c r="L699" s="86"/>
      <c r="M699" s="85"/>
      <c r="N699" s="86"/>
      <c r="O699" s="85"/>
      <c r="P699" s="85"/>
    </row>
    <row r="700" spans="1:16" x14ac:dyDescent="0.25">
      <c r="A700" s="85"/>
      <c r="B700" s="90"/>
      <c r="C700" s="85"/>
      <c r="D700" s="85"/>
      <c r="E700" s="85"/>
      <c r="F700" s="85"/>
      <c r="G700" s="85"/>
      <c r="H700" s="91"/>
      <c r="I700" s="92"/>
      <c r="J700" s="88"/>
      <c r="K700" s="87"/>
      <c r="L700" s="86"/>
      <c r="M700" s="85"/>
      <c r="N700" s="86"/>
      <c r="O700" s="85"/>
      <c r="P700" s="85"/>
    </row>
    <row r="701" spans="1:16" x14ac:dyDescent="0.25">
      <c r="A701" s="85"/>
      <c r="B701" s="90"/>
      <c r="C701" s="85"/>
      <c r="D701" s="85"/>
      <c r="E701" s="85"/>
      <c r="F701" s="85"/>
      <c r="G701" s="85"/>
      <c r="H701" s="91"/>
      <c r="I701" s="92"/>
      <c r="J701" s="88"/>
      <c r="K701" s="87"/>
      <c r="L701" s="86"/>
      <c r="M701" s="85"/>
      <c r="N701" s="86"/>
      <c r="O701" s="85"/>
      <c r="P701" s="85"/>
    </row>
    <row r="702" spans="1:16" x14ac:dyDescent="0.25">
      <c r="A702" s="85"/>
      <c r="B702" s="90"/>
      <c r="C702" s="85"/>
      <c r="D702" s="85"/>
      <c r="E702" s="85"/>
      <c r="F702" s="85"/>
      <c r="G702" s="85"/>
      <c r="H702" s="91"/>
      <c r="I702" s="92"/>
      <c r="J702" s="88"/>
      <c r="K702" s="87"/>
      <c r="L702" s="86"/>
      <c r="M702" s="85"/>
      <c r="N702" s="86"/>
      <c r="O702" s="85"/>
      <c r="P702" s="85"/>
    </row>
    <row r="703" spans="1:16" x14ac:dyDescent="0.25">
      <c r="A703" s="85"/>
      <c r="B703" s="90"/>
      <c r="C703" s="85"/>
      <c r="D703" s="85"/>
      <c r="E703" s="85"/>
      <c r="F703" s="85"/>
      <c r="G703" s="85"/>
      <c r="H703" s="91"/>
      <c r="I703" s="92"/>
      <c r="J703" s="88"/>
      <c r="K703" s="87"/>
      <c r="L703" s="86"/>
      <c r="M703" s="85"/>
      <c r="N703" s="86"/>
      <c r="O703" s="85"/>
      <c r="P703" s="85"/>
    </row>
    <row r="704" spans="1:16" x14ac:dyDescent="0.25">
      <c r="A704" s="85"/>
      <c r="B704" s="90"/>
      <c r="C704" s="85"/>
      <c r="D704" s="85"/>
      <c r="E704" s="85"/>
      <c r="F704" s="85"/>
      <c r="G704" s="85"/>
      <c r="H704" s="91"/>
      <c r="I704" s="92"/>
      <c r="J704" s="88"/>
      <c r="K704" s="87"/>
      <c r="L704" s="86"/>
      <c r="M704" s="85"/>
      <c r="N704" s="86"/>
      <c r="O704" s="85"/>
      <c r="P704" s="85"/>
    </row>
    <row r="705" spans="1:16" x14ac:dyDescent="0.25">
      <c r="A705" s="85"/>
      <c r="B705" s="90"/>
      <c r="C705" s="85"/>
      <c r="D705" s="85"/>
      <c r="E705" s="85"/>
      <c r="F705" s="85"/>
      <c r="G705" s="85"/>
      <c r="H705" s="91"/>
      <c r="I705" s="92"/>
      <c r="J705" s="88"/>
      <c r="K705" s="87"/>
      <c r="L705" s="86"/>
      <c r="M705" s="85"/>
      <c r="N705" s="86"/>
      <c r="O705" s="85"/>
      <c r="P705" s="85"/>
    </row>
    <row r="706" spans="1:16" x14ac:dyDescent="0.25">
      <c r="A706" s="85"/>
      <c r="B706" s="90"/>
      <c r="C706" s="85"/>
      <c r="D706" s="85"/>
      <c r="E706" s="85"/>
      <c r="F706" s="85"/>
      <c r="G706" s="85"/>
      <c r="H706" s="91"/>
      <c r="I706" s="92"/>
      <c r="J706" s="88"/>
      <c r="K706" s="87"/>
      <c r="L706" s="86"/>
      <c r="M706" s="85"/>
      <c r="N706" s="86"/>
      <c r="O706" s="85"/>
      <c r="P706" s="85"/>
    </row>
    <row r="707" spans="1:16" x14ac:dyDescent="0.25">
      <c r="A707" s="85"/>
      <c r="B707" s="90"/>
      <c r="C707" s="85"/>
      <c r="D707" s="85"/>
      <c r="E707" s="85"/>
      <c r="F707" s="85"/>
      <c r="G707" s="85"/>
      <c r="H707" s="91"/>
      <c r="I707" s="92"/>
      <c r="J707" s="88"/>
      <c r="K707" s="87"/>
      <c r="L707" s="86"/>
      <c r="M707" s="85"/>
      <c r="N707" s="86"/>
      <c r="O707" s="85"/>
      <c r="P707" s="85"/>
    </row>
    <row r="708" spans="1:16" x14ac:dyDescent="0.25">
      <c r="A708" s="85"/>
      <c r="B708" s="90"/>
      <c r="C708" s="85"/>
      <c r="D708" s="85"/>
      <c r="E708" s="85"/>
      <c r="F708" s="85"/>
      <c r="G708" s="85"/>
      <c r="H708" s="91"/>
      <c r="I708" s="92"/>
      <c r="J708" s="88"/>
      <c r="K708" s="87"/>
      <c r="L708" s="86"/>
      <c r="M708" s="85"/>
      <c r="N708" s="86"/>
      <c r="O708" s="85"/>
      <c r="P708" s="85"/>
    </row>
    <row r="709" spans="1:16" x14ac:dyDescent="0.25">
      <c r="A709" s="85"/>
      <c r="B709" s="90"/>
      <c r="C709" s="85"/>
      <c r="D709" s="85"/>
      <c r="E709" s="85"/>
      <c r="F709" s="85"/>
      <c r="G709" s="85"/>
      <c r="H709" s="91"/>
      <c r="I709" s="92"/>
      <c r="J709" s="88"/>
      <c r="K709" s="87"/>
      <c r="L709" s="86"/>
      <c r="M709" s="85"/>
      <c r="N709" s="86"/>
      <c r="O709" s="85"/>
      <c r="P709" s="85"/>
    </row>
    <row r="710" spans="1:16" x14ac:dyDescent="0.25">
      <c r="A710" s="85"/>
      <c r="B710" s="90"/>
      <c r="C710" s="85"/>
      <c r="D710" s="85"/>
      <c r="E710" s="85"/>
      <c r="F710" s="85"/>
      <c r="G710" s="85"/>
      <c r="H710" s="91"/>
      <c r="I710" s="92"/>
      <c r="J710" s="88"/>
      <c r="K710" s="87"/>
      <c r="L710" s="86"/>
      <c r="M710" s="85"/>
      <c r="N710" s="86"/>
      <c r="O710" s="85"/>
      <c r="P710" s="85"/>
    </row>
    <row r="711" spans="1:16" x14ac:dyDescent="0.25">
      <c r="A711" s="85"/>
      <c r="B711" s="90"/>
      <c r="C711" s="85"/>
      <c r="D711" s="85"/>
      <c r="E711" s="85"/>
      <c r="F711" s="85"/>
      <c r="G711" s="85"/>
      <c r="H711" s="91"/>
      <c r="I711" s="92"/>
      <c r="J711" s="88"/>
      <c r="K711" s="87"/>
      <c r="L711" s="86"/>
      <c r="M711" s="85"/>
      <c r="N711" s="86"/>
      <c r="O711" s="85"/>
      <c r="P711" s="85"/>
    </row>
    <row r="712" spans="1:16" x14ac:dyDescent="0.25">
      <c r="A712" s="85"/>
      <c r="B712" s="90"/>
      <c r="C712" s="85"/>
      <c r="D712" s="85"/>
      <c r="E712" s="85"/>
      <c r="F712" s="85"/>
      <c r="G712" s="85"/>
      <c r="H712" s="91"/>
      <c r="I712" s="92"/>
      <c r="J712" s="88"/>
      <c r="K712" s="87"/>
      <c r="L712" s="86"/>
      <c r="M712" s="85"/>
      <c r="N712" s="86"/>
      <c r="O712" s="85"/>
      <c r="P712" s="85"/>
    </row>
    <row r="713" spans="1:16" x14ac:dyDescent="0.25">
      <c r="A713" s="85"/>
      <c r="B713" s="90"/>
      <c r="C713" s="85"/>
      <c r="D713" s="85"/>
      <c r="E713" s="85"/>
      <c r="F713" s="85"/>
      <c r="G713" s="85"/>
      <c r="H713" s="91"/>
      <c r="I713" s="92"/>
      <c r="J713" s="88"/>
      <c r="K713" s="87"/>
      <c r="L713" s="86"/>
      <c r="M713" s="85"/>
      <c r="N713" s="86"/>
      <c r="O713" s="85"/>
      <c r="P713" s="85"/>
    </row>
    <row r="714" spans="1:16" x14ac:dyDescent="0.25">
      <c r="A714" s="85"/>
      <c r="B714" s="90"/>
      <c r="C714" s="85"/>
      <c r="D714" s="85"/>
      <c r="E714" s="85"/>
      <c r="F714" s="85"/>
      <c r="G714" s="85"/>
      <c r="H714" s="91"/>
      <c r="I714" s="92"/>
      <c r="J714" s="88"/>
      <c r="K714" s="87"/>
      <c r="L714" s="86"/>
      <c r="M714" s="85"/>
      <c r="N714" s="86"/>
      <c r="O714" s="85"/>
      <c r="P714" s="85"/>
    </row>
    <row r="715" spans="1:16" x14ac:dyDescent="0.25">
      <c r="A715" s="85"/>
      <c r="B715" s="90"/>
      <c r="C715" s="85"/>
      <c r="D715" s="85"/>
      <c r="E715" s="85"/>
      <c r="F715" s="85"/>
      <c r="G715" s="85"/>
      <c r="H715" s="91"/>
      <c r="I715" s="92"/>
      <c r="J715" s="88"/>
      <c r="K715" s="87"/>
      <c r="L715" s="86"/>
      <c r="M715" s="85"/>
      <c r="N715" s="86"/>
      <c r="O715" s="85"/>
      <c r="P715" s="85"/>
    </row>
    <row r="716" spans="1:16" x14ac:dyDescent="0.25">
      <c r="A716" s="85"/>
      <c r="B716" s="90"/>
      <c r="C716" s="85"/>
      <c r="D716" s="85"/>
      <c r="E716" s="85"/>
      <c r="F716" s="85"/>
      <c r="G716" s="85"/>
      <c r="H716" s="91"/>
      <c r="I716" s="92"/>
      <c r="J716" s="88"/>
      <c r="K716" s="87"/>
      <c r="L716" s="86"/>
      <c r="M716" s="85"/>
      <c r="N716" s="86"/>
      <c r="O716" s="85"/>
      <c r="P716" s="85"/>
    </row>
    <row r="717" spans="1:16" x14ac:dyDescent="0.25">
      <c r="A717" s="85"/>
      <c r="B717" s="90"/>
      <c r="C717" s="85"/>
      <c r="D717" s="85"/>
      <c r="E717" s="85"/>
      <c r="F717" s="85"/>
      <c r="G717" s="85"/>
      <c r="H717" s="91"/>
      <c r="I717" s="92"/>
      <c r="J717" s="88"/>
      <c r="K717" s="87"/>
      <c r="L717" s="86"/>
      <c r="M717" s="85"/>
      <c r="N717" s="86"/>
      <c r="O717" s="85"/>
      <c r="P717" s="85"/>
    </row>
    <row r="718" spans="1:16" x14ac:dyDescent="0.25">
      <c r="A718" s="85"/>
      <c r="B718" s="90"/>
      <c r="C718" s="85"/>
      <c r="D718" s="85"/>
      <c r="E718" s="85"/>
      <c r="F718" s="85"/>
      <c r="G718" s="85"/>
      <c r="H718" s="91"/>
      <c r="I718" s="92"/>
      <c r="J718" s="88"/>
      <c r="K718" s="87"/>
      <c r="L718" s="86"/>
      <c r="M718" s="85"/>
      <c r="N718" s="86"/>
      <c r="O718" s="85"/>
      <c r="P718" s="85"/>
    </row>
    <row r="719" spans="1:16" x14ac:dyDescent="0.25">
      <c r="A719" s="85"/>
      <c r="B719" s="90"/>
      <c r="C719" s="85"/>
      <c r="D719" s="85"/>
      <c r="E719" s="85"/>
      <c r="F719" s="85"/>
      <c r="G719" s="85"/>
      <c r="H719" s="91"/>
      <c r="I719" s="92"/>
      <c r="J719" s="88"/>
      <c r="K719" s="87"/>
      <c r="L719" s="86"/>
      <c r="M719" s="85"/>
      <c r="N719" s="86"/>
      <c r="O719" s="85"/>
      <c r="P719" s="85"/>
    </row>
    <row r="720" spans="1:16" x14ac:dyDescent="0.25">
      <c r="A720" s="85"/>
      <c r="B720" s="90"/>
      <c r="C720" s="85"/>
      <c r="D720" s="85"/>
      <c r="E720" s="85"/>
      <c r="F720" s="85"/>
      <c r="G720" s="85"/>
      <c r="H720" s="91"/>
      <c r="I720" s="92"/>
      <c r="J720" s="88"/>
      <c r="K720" s="87"/>
      <c r="L720" s="86"/>
      <c r="M720" s="85"/>
      <c r="N720" s="86"/>
      <c r="O720" s="85"/>
      <c r="P720" s="85"/>
    </row>
    <row r="721" spans="1:16" x14ac:dyDescent="0.25">
      <c r="A721" s="85"/>
      <c r="B721" s="90"/>
      <c r="C721" s="85"/>
      <c r="D721" s="85"/>
      <c r="E721" s="85"/>
      <c r="F721" s="85"/>
      <c r="G721" s="85"/>
      <c r="H721" s="91"/>
      <c r="I721" s="92"/>
      <c r="J721" s="88"/>
      <c r="K721" s="87"/>
      <c r="L721" s="86"/>
      <c r="M721" s="85"/>
      <c r="N721" s="86"/>
      <c r="O721" s="85"/>
      <c r="P721" s="85"/>
    </row>
    <row r="722" spans="1:16" x14ac:dyDescent="0.25">
      <c r="A722" s="85"/>
      <c r="B722" s="90"/>
      <c r="C722" s="85"/>
      <c r="D722" s="85"/>
      <c r="E722" s="85"/>
      <c r="F722" s="85"/>
      <c r="G722" s="85"/>
      <c r="H722" s="91"/>
      <c r="I722" s="92"/>
      <c r="J722" s="88"/>
      <c r="K722" s="87"/>
      <c r="L722" s="86"/>
      <c r="M722" s="85"/>
      <c r="N722" s="86"/>
      <c r="O722" s="85"/>
      <c r="P722" s="85"/>
    </row>
    <row r="723" spans="1:16" x14ac:dyDescent="0.25">
      <c r="A723" s="85"/>
      <c r="B723" s="90"/>
      <c r="C723" s="85"/>
      <c r="D723" s="85"/>
      <c r="E723" s="85"/>
      <c r="F723" s="85"/>
      <c r="G723" s="85"/>
      <c r="H723" s="91"/>
      <c r="I723" s="92"/>
      <c r="J723" s="88"/>
      <c r="K723" s="87"/>
      <c r="L723" s="86"/>
      <c r="M723" s="85"/>
      <c r="N723" s="86"/>
      <c r="O723" s="85"/>
      <c r="P723" s="85"/>
    </row>
    <row r="724" spans="1:16" x14ac:dyDescent="0.25">
      <c r="A724" s="85"/>
      <c r="B724" s="90"/>
      <c r="C724" s="85"/>
      <c r="D724" s="85"/>
      <c r="E724" s="85"/>
      <c r="F724" s="85"/>
      <c r="G724" s="85"/>
      <c r="H724" s="91"/>
      <c r="I724" s="92"/>
      <c r="J724" s="88"/>
      <c r="K724" s="87"/>
      <c r="L724" s="86"/>
      <c r="M724" s="85"/>
      <c r="N724" s="86"/>
      <c r="O724" s="85"/>
      <c r="P724" s="85"/>
    </row>
    <row r="725" spans="1:16" x14ac:dyDescent="0.25">
      <c r="A725" s="85"/>
      <c r="B725" s="90"/>
      <c r="C725" s="85"/>
      <c r="D725" s="85"/>
      <c r="E725" s="85"/>
      <c r="F725" s="85"/>
      <c r="G725" s="85"/>
      <c r="H725" s="91"/>
      <c r="I725" s="92"/>
      <c r="J725" s="88"/>
      <c r="K725" s="87"/>
      <c r="L725" s="86"/>
      <c r="M725" s="85"/>
      <c r="N725" s="86"/>
      <c r="O725" s="85"/>
      <c r="P725" s="85"/>
    </row>
    <row r="726" spans="1:16" x14ac:dyDescent="0.25">
      <c r="A726" s="85"/>
      <c r="B726" s="90"/>
      <c r="C726" s="85"/>
      <c r="D726" s="85"/>
      <c r="E726" s="85"/>
      <c r="F726" s="85"/>
      <c r="G726" s="85"/>
      <c r="H726" s="91"/>
      <c r="I726" s="92"/>
      <c r="J726" s="88"/>
      <c r="K726" s="87"/>
      <c r="L726" s="86"/>
      <c r="M726" s="85"/>
      <c r="N726" s="86"/>
      <c r="O726" s="85"/>
      <c r="P726" s="85"/>
    </row>
    <row r="727" spans="1:16" x14ac:dyDescent="0.25">
      <c r="A727" s="85"/>
      <c r="B727" s="90"/>
      <c r="C727" s="85"/>
      <c r="D727" s="85"/>
      <c r="E727" s="85"/>
      <c r="F727" s="85"/>
      <c r="G727" s="85"/>
      <c r="H727" s="91"/>
      <c r="I727" s="92"/>
      <c r="J727" s="88"/>
      <c r="K727" s="87"/>
      <c r="L727" s="86"/>
      <c r="M727" s="85"/>
      <c r="N727" s="86"/>
      <c r="O727" s="85"/>
      <c r="P727" s="85"/>
    </row>
    <row r="728" spans="1:16" x14ac:dyDescent="0.25">
      <c r="A728" s="85"/>
      <c r="B728" s="90"/>
      <c r="C728" s="85"/>
      <c r="D728" s="85"/>
      <c r="E728" s="85"/>
      <c r="F728" s="85"/>
      <c r="G728" s="85"/>
      <c r="H728" s="91"/>
      <c r="I728" s="92"/>
      <c r="J728" s="88"/>
      <c r="K728" s="87"/>
      <c r="L728" s="86"/>
      <c r="M728" s="85"/>
      <c r="N728" s="86"/>
      <c r="O728" s="85"/>
      <c r="P728" s="85"/>
    </row>
    <row r="729" spans="1:16" x14ac:dyDescent="0.25">
      <c r="A729" s="85"/>
      <c r="B729" s="90"/>
      <c r="C729" s="85"/>
      <c r="D729" s="85"/>
      <c r="E729" s="85"/>
      <c r="F729" s="85"/>
      <c r="G729" s="85"/>
      <c r="H729" s="91"/>
      <c r="I729" s="92"/>
      <c r="J729" s="88"/>
      <c r="K729" s="87"/>
      <c r="L729" s="86"/>
      <c r="M729" s="85"/>
      <c r="N729" s="86"/>
      <c r="O729" s="85"/>
      <c r="P729" s="85"/>
    </row>
    <row r="730" spans="1:16" x14ac:dyDescent="0.25">
      <c r="A730" s="85"/>
      <c r="B730" s="90"/>
      <c r="C730" s="85"/>
      <c r="D730" s="85"/>
      <c r="E730" s="85"/>
      <c r="F730" s="85"/>
      <c r="G730" s="85"/>
      <c r="H730" s="91"/>
      <c r="I730" s="92"/>
      <c r="J730" s="88"/>
      <c r="K730" s="87"/>
      <c r="L730" s="86"/>
      <c r="M730" s="85"/>
      <c r="N730" s="86"/>
      <c r="O730" s="85"/>
      <c r="P730" s="85"/>
    </row>
    <row r="731" spans="1:16" x14ac:dyDescent="0.25">
      <c r="A731" s="85"/>
      <c r="B731" s="90"/>
      <c r="C731" s="85"/>
      <c r="D731" s="85"/>
      <c r="E731" s="85"/>
      <c r="F731" s="85"/>
      <c r="G731" s="85"/>
      <c r="H731" s="91"/>
      <c r="I731" s="92"/>
      <c r="J731" s="88"/>
      <c r="K731" s="87"/>
      <c r="L731" s="86"/>
      <c r="M731" s="85"/>
      <c r="N731" s="86"/>
      <c r="O731" s="85"/>
      <c r="P731" s="85"/>
    </row>
    <row r="732" spans="1:16" x14ac:dyDescent="0.25">
      <c r="A732" s="85"/>
      <c r="B732" s="90"/>
      <c r="C732" s="85"/>
      <c r="D732" s="85"/>
      <c r="E732" s="85"/>
      <c r="F732" s="85"/>
      <c r="G732" s="85"/>
      <c r="H732" s="91"/>
      <c r="I732" s="92"/>
      <c r="J732" s="88"/>
      <c r="K732" s="87"/>
      <c r="L732" s="86"/>
      <c r="M732" s="85"/>
      <c r="N732" s="86"/>
      <c r="O732" s="85"/>
      <c r="P732" s="85"/>
    </row>
    <row r="733" spans="1:16" x14ac:dyDescent="0.25">
      <c r="A733" s="85"/>
      <c r="B733" s="90"/>
      <c r="C733" s="85"/>
      <c r="D733" s="85"/>
      <c r="E733" s="85"/>
      <c r="F733" s="85"/>
      <c r="G733" s="85"/>
      <c r="H733" s="91"/>
      <c r="I733" s="92"/>
      <c r="J733" s="88"/>
      <c r="K733" s="87"/>
      <c r="L733" s="86"/>
      <c r="M733" s="85"/>
      <c r="N733" s="86"/>
      <c r="O733" s="85"/>
      <c r="P733" s="85"/>
    </row>
    <row r="734" spans="1:16" x14ac:dyDescent="0.25">
      <c r="A734" s="85"/>
      <c r="B734" s="90"/>
      <c r="C734" s="85"/>
      <c r="D734" s="85"/>
      <c r="E734" s="85"/>
      <c r="F734" s="85"/>
      <c r="G734" s="85"/>
      <c r="H734" s="91"/>
      <c r="I734" s="92"/>
      <c r="J734" s="88"/>
      <c r="K734" s="87"/>
      <c r="L734" s="86"/>
      <c r="M734" s="85"/>
      <c r="N734" s="86"/>
      <c r="O734" s="85"/>
      <c r="P734" s="85"/>
    </row>
    <row r="735" spans="1:16" x14ac:dyDescent="0.25">
      <c r="A735" s="85"/>
      <c r="B735" s="90"/>
      <c r="C735" s="85"/>
      <c r="D735" s="85"/>
      <c r="E735" s="85"/>
      <c r="F735" s="85"/>
      <c r="G735" s="85"/>
      <c r="H735" s="91"/>
      <c r="I735" s="92"/>
      <c r="J735" s="88"/>
      <c r="K735" s="87"/>
      <c r="L735" s="86"/>
      <c r="M735" s="85"/>
      <c r="N735" s="86"/>
      <c r="O735" s="85"/>
      <c r="P735" s="85"/>
    </row>
    <row r="736" spans="1:16" x14ac:dyDescent="0.25">
      <c r="A736" s="85"/>
      <c r="B736" s="90"/>
      <c r="C736" s="85"/>
      <c r="D736" s="85"/>
      <c r="E736" s="85"/>
      <c r="F736" s="85"/>
      <c r="G736" s="85"/>
      <c r="H736" s="91"/>
      <c r="I736" s="92"/>
      <c r="J736" s="88"/>
      <c r="K736" s="87"/>
      <c r="L736" s="86"/>
      <c r="M736" s="85"/>
      <c r="N736" s="86"/>
      <c r="O736" s="85"/>
      <c r="P736" s="85"/>
    </row>
    <row r="737" spans="1:16" x14ac:dyDescent="0.25">
      <c r="A737" s="85"/>
      <c r="B737" s="90"/>
      <c r="C737" s="85"/>
      <c r="D737" s="85"/>
      <c r="E737" s="85"/>
      <c r="F737" s="85"/>
      <c r="G737" s="85"/>
      <c r="H737" s="91"/>
      <c r="I737" s="92"/>
      <c r="J737" s="88"/>
      <c r="K737" s="87"/>
      <c r="L737" s="86"/>
      <c r="M737" s="85"/>
      <c r="N737" s="86"/>
      <c r="O737" s="85"/>
      <c r="P737" s="85"/>
    </row>
    <row r="738" spans="1:16" x14ac:dyDescent="0.25">
      <c r="A738" s="85"/>
      <c r="B738" s="90"/>
      <c r="C738" s="85"/>
      <c r="D738" s="85"/>
      <c r="E738" s="85"/>
      <c r="F738" s="85"/>
      <c r="G738" s="85"/>
      <c r="H738" s="91"/>
      <c r="I738" s="92"/>
      <c r="J738" s="88"/>
      <c r="K738" s="87"/>
      <c r="L738" s="86"/>
      <c r="M738" s="85"/>
      <c r="N738" s="86"/>
      <c r="O738" s="85"/>
      <c r="P738" s="85"/>
    </row>
    <row r="739" spans="1:16" x14ac:dyDescent="0.25">
      <c r="A739" s="85"/>
      <c r="B739" s="90"/>
      <c r="C739" s="85"/>
      <c r="D739" s="85"/>
      <c r="E739" s="85"/>
      <c r="F739" s="85"/>
      <c r="G739" s="85"/>
      <c r="H739" s="91"/>
      <c r="I739" s="92"/>
      <c r="J739" s="88"/>
      <c r="K739" s="87"/>
      <c r="L739" s="86"/>
      <c r="M739" s="85"/>
      <c r="N739" s="86"/>
      <c r="O739" s="85"/>
      <c r="P739" s="85"/>
    </row>
    <row r="740" spans="1:16" x14ac:dyDescent="0.25">
      <c r="A740" s="85"/>
      <c r="B740" s="90"/>
      <c r="C740" s="85"/>
      <c r="D740" s="85"/>
      <c r="E740" s="85"/>
      <c r="F740" s="85"/>
      <c r="G740" s="85"/>
      <c r="H740" s="91"/>
      <c r="I740" s="92"/>
      <c r="J740" s="88"/>
      <c r="K740" s="87"/>
      <c r="L740" s="86"/>
      <c r="M740" s="85"/>
      <c r="N740" s="86"/>
      <c r="O740" s="85"/>
      <c r="P740" s="85"/>
    </row>
    <row r="741" spans="1:16" x14ac:dyDescent="0.25">
      <c r="A741" s="85"/>
      <c r="B741" s="90"/>
      <c r="C741" s="85"/>
      <c r="D741" s="85"/>
      <c r="E741" s="85"/>
      <c r="F741" s="85"/>
      <c r="G741" s="85"/>
      <c r="H741" s="91"/>
      <c r="I741" s="92"/>
      <c r="J741" s="88"/>
      <c r="K741" s="87"/>
      <c r="L741" s="86"/>
      <c r="M741" s="85"/>
      <c r="N741" s="86"/>
      <c r="O741" s="85"/>
      <c r="P741" s="85"/>
    </row>
    <row r="742" spans="1:16" x14ac:dyDescent="0.25">
      <c r="A742" s="85"/>
      <c r="B742" s="90"/>
      <c r="C742" s="85"/>
      <c r="D742" s="85"/>
      <c r="E742" s="85"/>
      <c r="F742" s="85"/>
      <c r="G742" s="85"/>
      <c r="H742" s="91"/>
      <c r="I742" s="92"/>
      <c r="J742" s="88"/>
      <c r="K742" s="87"/>
      <c r="L742" s="86"/>
      <c r="M742" s="85"/>
      <c r="N742" s="86"/>
      <c r="O742" s="85"/>
      <c r="P742" s="85"/>
    </row>
    <row r="743" spans="1:16" x14ac:dyDescent="0.25">
      <c r="A743" s="85"/>
      <c r="B743" s="90"/>
      <c r="C743" s="85"/>
      <c r="D743" s="85"/>
      <c r="E743" s="85"/>
      <c r="F743" s="85"/>
      <c r="G743" s="85"/>
      <c r="H743" s="91"/>
      <c r="I743" s="92"/>
      <c r="J743" s="88"/>
      <c r="K743" s="87"/>
      <c r="L743" s="86"/>
      <c r="M743" s="85"/>
      <c r="N743" s="86"/>
      <c r="O743" s="85"/>
      <c r="P743" s="85"/>
    </row>
    <row r="744" spans="1:16" x14ac:dyDescent="0.25">
      <c r="A744" s="85"/>
      <c r="B744" s="90"/>
      <c r="C744" s="85"/>
      <c r="D744" s="85"/>
      <c r="E744" s="85"/>
      <c r="F744" s="85"/>
      <c r="G744" s="85"/>
      <c r="H744" s="91"/>
      <c r="I744" s="92"/>
      <c r="J744" s="88"/>
      <c r="K744" s="87"/>
      <c r="L744" s="86"/>
      <c r="M744" s="85"/>
      <c r="N744" s="86"/>
      <c r="O744" s="85"/>
      <c r="P744" s="85"/>
    </row>
    <row r="745" spans="1:16" x14ac:dyDescent="0.25">
      <c r="A745" s="85"/>
      <c r="B745" s="90"/>
      <c r="C745" s="85"/>
      <c r="D745" s="85"/>
      <c r="E745" s="85"/>
      <c r="F745" s="85"/>
      <c r="G745" s="85"/>
      <c r="H745" s="91"/>
      <c r="I745" s="92"/>
      <c r="J745" s="88"/>
      <c r="K745" s="87"/>
      <c r="L745" s="86"/>
      <c r="M745" s="85"/>
      <c r="N745" s="86"/>
      <c r="O745" s="85"/>
      <c r="P745" s="85"/>
    </row>
    <row r="746" spans="1:16" x14ac:dyDescent="0.25">
      <c r="A746" s="85"/>
      <c r="B746" s="90"/>
      <c r="C746" s="85"/>
      <c r="D746" s="85"/>
      <c r="E746" s="85"/>
      <c r="F746" s="85"/>
      <c r="G746" s="85"/>
      <c r="H746" s="91"/>
      <c r="I746" s="92"/>
      <c r="J746" s="88"/>
      <c r="K746" s="87"/>
      <c r="L746" s="86"/>
      <c r="M746" s="85"/>
      <c r="N746" s="86"/>
      <c r="O746" s="85"/>
      <c r="P746" s="85"/>
    </row>
    <row r="747" spans="1:16" x14ac:dyDescent="0.25">
      <c r="A747" s="85"/>
      <c r="B747" s="90"/>
      <c r="C747" s="85"/>
      <c r="D747" s="85"/>
      <c r="E747" s="85"/>
      <c r="F747" s="85"/>
      <c r="G747" s="85"/>
      <c r="H747" s="91"/>
      <c r="I747" s="92"/>
      <c r="J747" s="88"/>
      <c r="K747" s="87"/>
      <c r="L747" s="86"/>
      <c r="M747" s="85"/>
      <c r="N747" s="86"/>
      <c r="O747" s="85"/>
      <c r="P747" s="85"/>
    </row>
    <row r="748" spans="1:16" x14ac:dyDescent="0.25">
      <c r="A748" s="85"/>
      <c r="B748" s="90"/>
      <c r="C748" s="85"/>
      <c r="D748" s="85"/>
      <c r="E748" s="85"/>
      <c r="F748" s="85"/>
      <c r="G748" s="85"/>
      <c r="H748" s="91"/>
      <c r="I748" s="92"/>
      <c r="J748" s="88"/>
      <c r="K748" s="87"/>
      <c r="L748" s="86"/>
      <c r="M748" s="85"/>
      <c r="N748" s="86"/>
      <c r="O748" s="85"/>
      <c r="P748" s="85"/>
    </row>
    <row r="749" spans="1:16" x14ac:dyDescent="0.25">
      <c r="A749" s="85"/>
      <c r="B749" s="90"/>
      <c r="C749" s="85"/>
      <c r="D749" s="85"/>
      <c r="E749" s="85"/>
      <c r="F749" s="85"/>
      <c r="G749" s="85"/>
      <c r="H749" s="91"/>
      <c r="I749" s="92"/>
      <c r="J749" s="88"/>
      <c r="K749" s="87"/>
      <c r="L749" s="86"/>
      <c r="M749" s="85"/>
      <c r="N749" s="86"/>
      <c r="O749" s="85"/>
      <c r="P749" s="85"/>
    </row>
    <row r="750" spans="1:16" x14ac:dyDescent="0.25">
      <c r="A750" s="85"/>
      <c r="B750" s="90"/>
      <c r="C750" s="85"/>
      <c r="D750" s="85"/>
      <c r="E750" s="85"/>
      <c r="F750" s="85"/>
      <c r="G750" s="85"/>
      <c r="H750" s="91"/>
      <c r="I750" s="92"/>
      <c r="J750" s="88"/>
      <c r="K750" s="87"/>
      <c r="L750" s="86"/>
      <c r="M750" s="85"/>
      <c r="N750" s="86"/>
      <c r="O750" s="85"/>
      <c r="P750" s="85"/>
    </row>
    <row r="751" spans="1:16" x14ac:dyDescent="0.25">
      <c r="A751" s="85"/>
      <c r="B751" s="90"/>
      <c r="C751" s="85"/>
      <c r="D751" s="85"/>
      <c r="E751" s="85"/>
      <c r="F751" s="85"/>
      <c r="G751" s="85"/>
      <c r="H751" s="91"/>
      <c r="I751" s="92"/>
      <c r="J751" s="88"/>
      <c r="K751" s="87"/>
      <c r="L751" s="86"/>
      <c r="M751" s="85"/>
      <c r="N751" s="86"/>
      <c r="O751" s="85"/>
      <c r="P751" s="85"/>
    </row>
    <row r="752" spans="1:16" x14ac:dyDescent="0.25">
      <c r="A752" s="85"/>
      <c r="B752" s="90"/>
      <c r="C752" s="85"/>
      <c r="D752" s="85"/>
      <c r="E752" s="85"/>
      <c r="F752" s="85"/>
      <c r="G752" s="85"/>
      <c r="H752" s="91"/>
      <c r="I752" s="92"/>
      <c r="J752" s="88"/>
      <c r="K752" s="87"/>
      <c r="L752" s="86"/>
      <c r="M752" s="85"/>
      <c r="N752" s="86"/>
      <c r="O752" s="85"/>
      <c r="P752" s="85"/>
    </row>
    <row r="753" spans="1:16" x14ac:dyDescent="0.25">
      <c r="A753" s="85"/>
      <c r="B753" s="90"/>
      <c r="C753" s="85"/>
      <c r="D753" s="85"/>
      <c r="E753" s="85"/>
      <c r="F753" s="85"/>
      <c r="G753" s="85"/>
      <c r="H753" s="91"/>
      <c r="I753" s="92"/>
      <c r="J753" s="88"/>
      <c r="K753" s="87"/>
      <c r="L753" s="86"/>
      <c r="M753" s="85"/>
      <c r="N753" s="86"/>
      <c r="O753" s="85"/>
      <c r="P753" s="85"/>
    </row>
    <row r="754" spans="1:16" x14ac:dyDescent="0.25">
      <c r="A754" s="85"/>
      <c r="B754" s="90"/>
      <c r="C754" s="85"/>
      <c r="D754" s="85"/>
      <c r="E754" s="85"/>
      <c r="F754" s="85"/>
      <c r="G754" s="85"/>
      <c r="H754" s="91"/>
      <c r="I754" s="92"/>
      <c r="J754" s="88"/>
      <c r="K754" s="87"/>
      <c r="L754" s="86"/>
      <c r="M754" s="85"/>
      <c r="N754" s="86"/>
      <c r="O754" s="85"/>
      <c r="P754" s="85"/>
    </row>
    <row r="755" spans="1:16" x14ac:dyDescent="0.25">
      <c r="A755" s="85"/>
      <c r="B755" s="90"/>
      <c r="C755" s="85"/>
      <c r="D755" s="85"/>
      <c r="E755" s="85"/>
      <c r="F755" s="85"/>
      <c r="G755" s="85"/>
      <c r="H755" s="91"/>
      <c r="I755" s="92"/>
      <c r="J755" s="88"/>
      <c r="K755" s="87"/>
      <c r="L755" s="86"/>
      <c r="M755" s="85"/>
      <c r="N755" s="86"/>
      <c r="O755" s="85"/>
      <c r="P755" s="85"/>
    </row>
    <row r="756" spans="1:16" x14ac:dyDescent="0.25">
      <c r="A756" s="85"/>
      <c r="B756" s="90"/>
      <c r="C756" s="85"/>
      <c r="D756" s="85"/>
      <c r="E756" s="85"/>
      <c r="F756" s="85"/>
      <c r="G756" s="85"/>
      <c r="H756" s="91"/>
      <c r="I756" s="92"/>
      <c r="J756" s="88"/>
      <c r="K756" s="87"/>
      <c r="L756" s="86"/>
      <c r="M756" s="85"/>
      <c r="N756" s="86"/>
      <c r="O756" s="85"/>
      <c r="P756" s="85"/>
    </row>
    <row r="757" spans="1:16" x14ac:dyDescent="0.25">
      <c r="A757" s="85"/>
      <c r="B757" s="90"/>
      <c r="C757" s="85"/>
      <c r="D757" s="85"/>
      <c r="E757" s="85"/>
      <c r="F757" s="85"/>
      <c r="G757" s="85"/>
      <c r="H757" s="91"/>
      <c r="I757" s="92"/>
      <c r="J757" s="88"/>
      <c r="K757" s="87"/>
      <c r="L757" s="86"/>
      <c r="M757" s="85"/>
      <c r="N757" s="86"/>
      <c r="O757" s="85"/>
      <c r="P757" s="85"/>
    </row>
    <row r="758" spans="1:16" x14ac:dyDescent="0.25">
      <c r="A758" s="85"/>
      <c r="B758" s="90"/>
      <c r="C758" s="85"/>
      <c r="D758" s="85"/>
      <c r="E758" s="85"/>
      <c r="F758" s="85"/>
      <c r="G758" s="85"/>
      <c r="H758" s="91"/>
      <c r="I758" s="92"/>
      <c r="J758" s="88"/>
      <c r="K758" s="87"/>
      <c r="L758" s="86"/>
      <c r="M758" s="85"/>
      <c r="N758" s="86"/>
      <c r="O758" s="85"/>
      <c r="P758" s="85"/>
    </row>
    <row r="759" spans="1:16" x14ac:dyDescent="0.25">
      <c r="A759" s="85"/>
      <c r="B759" s="90"/>
      <c r="C759" s="85"/>
      <c r="D759" s="85"/>
      <c r="E759" s="85"/>
      <c r="F759" s="85"/>
      <c r="G759" s="85"/>
      <c r="H759" s="91"/>
      <c r="I759" s="92"/>
      <c r="J759" s="88"/>
      <c r="K759" s="87"/>
      <c r="L759" s="86"/>
      <c r="M759" s="85"/>
      <c r="N759" s="86"/>
      <c r="O759" s="85"/>
      <c r="P759" s="85"/>
    </row>
    <row r="760" spans="1:16" x14ac:dyDescent="0.25">
      <c r="A760" s="85"/>
      <c r="B760" s="90"/>
      <c r="C760" s="85"/>
      <c r="D760" s="85"/>
      <c r="E760" s="85"/>
      <c r="F760" s="85"/>
      <c r="G760" s="85"/>
      <c r="H760" s="91"/>
      <c r="I760" s="92"/>
      <c r="J760" s="88"/>
      <c r="K760" s="87"/>
      <c r="L760" s="86"/>
      <c r="M760" s="85"/>
      <c r="N760" s="86"/>
      <c r="O760" s="85"/>
      <c r="P760" s="85"/>
    </row>
    <row r="761" spans="1:16" x14ac:dyDescent="0.25">
      <c r="A761" s="85"/>
      <c r="B761" s="90"/>
      <c r="C761" s="85"/>
      <c r="D761" s="85"/>
      <c r="E761" s="85"/>
      <c r="F761" s="85"/>
      <c r="G761" s="85"/>
      <c r="H761" s="91"/>
      <c r="I761" s="92"/>
      <c r="J761" s="88"/>
      <c r="K761" s="87"/>
      <c r="L761" s="86"/>
      <c r="M761" s="85"/>
      <c r="N761" s="86"/>
      <c r="O761" s="85"/>
      <c r="P761" s="85"/>
    </row>
    <row r="762" spans="1:16" x14ac:dyDescent="0.25">
      <c r="A762" s="85"/>
      <c r="B762" s="90"/>
      <c r="C762" s="85"/>
      <c r="D762" s="85"/>
      <c r="E762" s="85"/>
      <c r="F762" s="85"/>
      <c r="G762" s="85"/>
      <c r="H762" s="91"/>
      <c r="I762" s="92"/>
      <c r="J762" s="88"/>
      <c r="K762" s="87"/>
      <c r="L762" s="86"/>
      <c r="M762" s="85"/>
      <c r="N762" s="86"/>
      <c r="O762" s="85"/>
      <c r="P762" s="85"/>
    </row>
    <row r="763" spans="1:16" x14ac:dyDescent="0.25">
      <c r="A763" s="85"/>
      <c r="B763" s="90"/>
      <c r="C763" s="85"/>
      <c r="D763" s="85"/>
      <c r="E763" s="85"/>
      <c r="F763" s="85"/>
      <c r="G763" s="85"/>
      <c r="H763" s="91"/>
      <c r="I763" s="92"/>
      <c r="J763" s="88"/>
      <c r="K763" s="87"/>
      <c r="L763" s="86"/>
      <c r="M763" s="85"/>
      <c r="N763" s="86"/>
      <c r="O763" s="85"/>
      <c r="P763" s="85"/>
    </row>
    <row r="764" spans="1:16" x14ac:dyDescent="0.25">
      <c r="A764" s="85"/>
      <c r="B764" s="90"/>
      <c r="C764" s="85"/>
      <c r="D764" s="85"/>
      <c r="E764" s="85"/>
      <c r="F764" s="85"/>
      <c r="G764" s="85"/>
      <c r="H764" s="91"/>
      <c r="I764" s="92"/>
      <c r="J764" s="88"/>
      <c r="K764" s="87"/>
      <c r="L764" s="86"/>
      <c r="M764" s="85"/>
      <c r="N764" s="86"/>
      <c r="O764" s="85"/>
      <c r="P764" s="85"/>
    </row>
    <row r="765" spans="1:16" x14ac:dyDescent="0.25">
      <c r="A765" s="85"/>
      <c r="B765" s="90"/>
      <c r="C765" s="85"/>
      <c r="D765" s="85"/>
      <c r="E765" s="85"/>
      <c r="F765" s="85"/>
      <c r="G765" s="85"/>
      <c r="H765" s="91"/>
      <c r="I765" s="92"/>
      <c r="J765" s="88"/>
      <c r="K765" s="87"/>
      <c r="L765" s="86"/>
      <c r="M765" s="85"/>
      <c r="N765" s="86"/>
      <c r="O765" s="85"/>
      <c r="P765" s="85"/>
    </row>
    <row r="766" spans="1:16" x14ac:dyDescent="0.25">
      <c r="A766" s="85"/>
      <c r="B766" s="90"/>
      <c r="C766" s="85"/>
      <c r="D766" s="85"/>
      <c r="E766" s="85"/>
      <c r="F766" s="85"/>
      <c r="G766" s="85"/>
      <c r="H766" s="91"/>
      <c r="I766" s="92"/>
      <c r="J766" s="88"/>
      <c r="K766" s="87"/>
      <c r="L766" s="86"/>
      <c r="M766" s="85"/>
      <c r="N766" s="86"/>
      <c r="O766" s="85"/>
      <c r="P766" s="85"/>
    </row>
    <row r="767" spans="1:16" x14ac:dyDescent="0.25">
      <c r="A767" s="85"/>
      <c r="B767" s="90"/>
      <c r="C767" s="85"/>
      <c r="D767" s="85"/>
      <c r="E767" s="85"/>
      <c r="F767" s="85"/>
      <c r="G767" s="85"/>
      <c r="H767" s="91"/>
      <c r="I767" s="92"/>
      <c r="J767" s="88"/>
      <c r="K767" s="87"/>
      <c r="L767" s="86"/>
      <c r="M767" s="85"/>
      <c r="N767" s="86"/>
      <c r="O767" s="85"/>
      <c r="P767" s="85"/>
    </row>
    <row r="768" spans="1:16" x14ac:dyDescent="0.25">
      <c r="A768" s="85"/>
      <c r="B768" s="90"/>
      <c r="C768" s="85"/>
      <c r="D768" s="85"/>
      <c r="E768" s="85"/>
      <c r="F768" s="85"/>
      <c r="G768" s="85"/>
      <c r="H768" s="91"/>
      <c r="I768" s="92"/>
      <c r="J768" s="88"/>
      <c r="K768" s="87"/>
      <c r="L768" s="86"/>
      <c r="M768" s="85"/>
      <c r="N768" s="86"/>
      <c r="O768" s="85"/>
      <c r="P768" s="85"/>
    </row>
    <row r="769" spans="1:16" x14ac:dyDescent="0.25">
      <c r="A769" s="85"/>
      <c r="B769" s="90"/>
      <c r="C769" s="85"/>
      <c r="D769" s="85"/>
      <c r="E769" s="85"/>
      <c r="F769" s="85"/>
      <c r="G769" s="85"/>
      <c r="H769" s="91"/>
      <c r="I769" s="92"/>
      <c r="J769" s="88"/>
      <c r="K769" s="87"/>
      <c r="L769" s="86"/>
      <c r="M769" s="85"/>
      <c r="N769" s="86"/>
      <c r="O769" s="85"/>
      <c r="P769" s="85"/>
    </row>
    <row r="770" spans="1:16" x14ac:dyDescent="0.25">
      <c r="A770" s="85"/>
      <c r="B770" s="90"/>
      <c r="C770" s="85"/>
      <c r="D770" s="85"/>
      <c r="E770" s="85"/>
      <c r="F770" s="85"/>
      <c r="G770" s="85"/>
      <c r="H770" s="91"/>
      <c r="I770" s="92"/>
      <c r="J770" s="88"/>
      <c r="K770" s="87"/>
      <c r="L770" s="86"/>
      <c r="M770" s="85"/>
      <c r="N770" s="86"/>
      <c r="O770" s="85"/>
      <c r="P770" s="85"/>
    </row>
    <row r="771" spans="1:16" x14ac:dyDescent="0.25">
      <c r="A771" s="85"/>
      <c r="B771" s="90"/>
      <c r="C771" s="85"/>
      <c r="D771" s="85"/>
      <c r="E771" s="85"/>
      <c r="F771" s="85"/>
      <c r="G771" s="85"/>
      <c r="H771" s="91"/>
      <c r="I771" s="92"/>
      <c r="J771" s="88"/>
      <c r="K771" s="87"/>
      <c r="L771" s="86"/>
      <c r="M771" s="85"/>
      <c r="N771" s="86"/>
      <c r="O771" s="85"/>
      <c r="P771" s="85"/>
    </row>
    <row r="772" spans="1:16" x14ac:dyDescent="0.25">
      <c r="A772" s="85"/>
      <c r="B772" s="90"/>
      <c r="C772" s="85"/>
      <c r="D772" s="85"/>
      <c r="E772" s="85"/>
      <c r="F772" s="85"/>
      <c r="G772" s="85"/>
      <c r="H772" s="91"/>
      <c r="I772" s="92"/>
      <c r="J772" s="88"/>
      <c r="K772" s="87"/>
      <c r="L772" s="86"/>
      <c r="M772" s="85"/>
      <c r="N772" s="86"/>
      <c r="O772" s="85"/>
      <c r="P772" s="85"/>
    </row>
    <row r="773" spans="1:16" x14ac:dyDescent="0.25">
      <c r="A773" s="85"/>
      <c r="B773" s="90"/>
      <c r="C773" s="85"/>
      <c r="D773" s="85"/>
      <c r="E773" s="85"/>
      <c r="F773" s="85"/>
      <c r="G773" s="85"/>
      <c r="H773" s="91"/>
      <c r="I773" s="92"/>
      <c r="J773" s="88"/>
      <c r="K773" s="87"/>
      <c r="L773" s="86"/>
      <c r="M773" s="85"/>
      <c r="N773" s="86"/>
      <c r="O773" s="85"/>
      <c r="P773" s="85"/>
    </row>
    <row r="774" spans="1:16" x14ac:dyDescent="0.25">
      <c r="A774" s="85"/>
      <c r="B774" s="90"/>
      <c r="C774" s="85"/>
      <c r="D774" s="85"/>
      <c r="E774" s="85"/>
      <c r="F774" s="85"/>
      <c r="G774" s="85"/>
      <c r="H774" s="91"/>
      <c r="I774" s="92"/>
      <c r="J774" s="88"/>
      <c r="K774" s="87"/>
      <c r="L774" s="86"/>
      <c r="M774" s="85"/>
      <c r="N774" s="86"/>
      <c r="O774" s="85"/>
      <c r="P774" s="85"/>
    </row>
    <row r="775" spans="1:16" x14ac:dyDescent="0.25">
      <c r="A775" s="85"/>
      <c r="B775" s="90"/>
      <c r="C775" s="85"/>
      <c r="D775" s="85"/>
      <c r="E775" s="85"/>
      <c r="F775" s="85"/>
      <c r="G775" s="85"/>
      <c r="H775" s="91"/>
      <c r="I775" s="92"/>
      <c r="J775" s="88"/>
      <c r="K775" s="87"/>
      <c r="L775" s="86"/>
      <c r="M775" s="85"/>
      <c r="N775" s="86"/>
      <c r="O775" s="85"/>
      <c r="P775" s="85"/>
    </row>
    <row r="776" spans="1:16" x14ac:dyDescent="0.25">
      <c r="A776" s="85"/>
      <c r="B776" s="90"/>
      <c r="C776" s="85"/>
      <c r="D776" s="85"/>
      <c r="E776" s="85"/>
      <c r="F776" s="85"/>
      <c r="G776" s="85"/>
      <c r="H776" s="91"/>
      <c r="I776" s="92"/>
      <c r="J776" s="88"/>
      <c r="K776" s="87"/>
      <c r="L776" s="86"/>
      <c r="M776" s="85"/>
      <c r="N776" s="86"/>
      <c r="O776" s="85"/>
      <c r="P776" s="85"/>
    </row>
    <row r="777" spans="1:16" x14ac:dyDescent="0.25">
      <c r="A777" s="85"/>
      <c r="B777" s="90"/>
      <c r="C777" s="85"/>
      <c r="D777" s="85"/>
      <c r="E777" s="85"/>
      <c r="F777" s="85"/>
      <c r="G777" s="85"/>
      <c r="H777" s="91"/>
      <c r="I777" s="92"/>
      <c r="J777" s="88"/>
      <c r="K777" s="87"/>
      <c r="L777" s="86"/>
      <c r="M777" s="85"/>
      <c r="N777" s="86"/>
      <c r="O777" s="85"/>
      <c r="P777" s="85"/>
    </row>
    <row r="778" spans="1:16" x14ac:dyDescent="0.25">
      <c r="A778" s="85"/>
      <c r="B778" s="90"/>
      <c r="C778" s="85"/>
      <c r="D778" s="85"/>
      <c r="E778" s="85"/>
      <c r="F778" s="85"/>
      <c r="G778" s="85"/>
      <c r="H778" s="91"/>
      <c r="I778" s="92"/>
      <c r="J778" s="88"/>
      <c r="K778" s="87"/>
      <c r="L778" s="86"/>
      <c r="M778" s="85"/>
      <c r="N778" s="86"/>
      <c r="O778" s="85"/>
      <c r="P778" s="85"/>
    </row>
    <row r="779" spans="1:16" x14ac:dyDescent="0.25">
      <c r="A779" s="85"/>
      <c r="B779" s="90"/>
      <c r="C779" s="85"/>
      <c r="D779" s="85"/>
      <c r="E779" s="85"/>
      <c r="F779" s="85"/>
      <c r="G779" s="85"/>
      <c r="H779" s="91"/>
      <c r="I779" s="92"/>
      <c r="J779" s="88"/>
      <c r="K779" s="87"/>
      <c r="L779" s="86"/>
      <c r="M779" s="85"/>
      <c r="N779" s="86"/>
      <c r="O779" s="85"/>
      <c r="P779" s="85"/>
    </row>
    <row r="780" spans="1:16" x14ac:dyDescent="0.25">
      <c r="A780" s="85"/>
      <c r="B780" s="90"/>
      <c r="C780" s="85"/>
      <c r="D780" s="85"/>
      <c r="E780" s="85"/>
      <c r="F780" s="85"/>
      <c r="G780" s="85"/>
      <c r="H780" s="91"/>
      <c r="I780" s="92"/>
      <c r="J780" s="88"/>
      <c r="K780" s="87"/>
      <c r="L780" s="86"/>
      <c r="M780" s="85"/>
      <c r="N780" s="86"/>
      <c r="O780" s="85"/>
      <c r="P780" s="85"/>
    </row>
    <row r="781" spans="1:16" x14ac:dyDescent="0.25">
      <c r="A781" s="85"/>
      <c r="B781" s="90"/>
      <c r="C781" s="85"/>
      <c r="D781" s="85"/>
      <c r="E781" s="85"/>
      <c r="F781" s="85"/>
      <c r="G781" s="85"/>
      <c r="H781" s="91"/>
      <c r="I781" s="92"/>
      <c r="J781" s="88"/>
      <c r="K781" s="87"/>
      <c r="L781" s="86"/>
      <c r="M781" s="85"/>
      <c r="N781" s="86"/>
      <c r="O781" s="85"/>
      <c r="P781" s="85"/>
    </row>
    <row r="782" spans="1:16" x14ac:dyDescent="0.25">
      <c r="A782" s="85"/>
      <c r="B782" s="90"/>
      <c r="C782" s="85"/>
      <c r="D782" s="85"/>
      <c r="E782" s="85"/>
      <c r="F782" s="85"/>
      <c r="G782" s="85"/>
      <c r="H782" s="91"/>
      <c r="I782" s="92"/>
      <c r="J782" s="88"/>
      <c r="K782" s="87"/>
      <c r="L782" s="86"/>
      <c r="M782" s="85"/>
      <c r="N782" s="86"/>
      <c r="O782" s="85"/>
      <c r="P782" s="85"/>
    </row>
    <row r="783" spans="1:16" x14ac:dyDescent="0.25">
      <c r="A783" s="85"/>
      <c r="B783" s="90"/>
      <c r="C783" s="85"/>
      <c r="D783" s="85"/>
      <c r="E783" s="85"/>
      <c r="F783" s="85"/>
      <c r="G783" s="85"/>
      <c r="H783" s="91"/>
      <c r="I783" s="92"/>
      <c r="J783" s="88"/>
      <c r="K783" s="87"/>
      <c r="L783" s="86"/>
      <c r="M783" s="85"/>
      <c r="N783" s="86"/>
      <c r="O783" s="85"/>
      <c r="P783" s="85"/>
    </row>
    <row r="784" spans="1:16" x14ac:dyDescent="0.25">
      <c r="A784" s="85"/>
      <c r="B784" s="90"/>
      <c r="C784" s="85"/>
      <c r="D784" s="85"/>
      <c r="E784" s="85"/>
      <c r="F784" s="85"/>
      <c r="G784" s="85"/>
      <c r="H784" s="91"/>
      <c r="I784" s="92"/>
      <c r="J784" s="88"/>
      <c r="K784" s="87"/>
      <c r="L784" s="86"/>
      <c r="M784" s="85"/>
      <c r="N784" s="86"/>
      <c r="O784" s="85"/>
      <c r="P784" s="85"/>
    </row>
    <row r="785" spans="1:16" x14ac:dyDescent="0.25">
      <c r="A785" s="85"/>
      <c r="B785" s="90"/>
      <c r="C785" s="85"/>
      <c r="D785" s="85"/>
      <c r="E785" s="85"/>
      <c r="F785" s="85"/>
      <c r="G785" s="85"/>
      <c r="H785" s="91"/>
      <c r="I785" s="92"/>
      <c r="J785" s="88"/>
      <c r="K785" s="87"/>
      <c r="L785" s="86"/>
      <c r="M785" s="85"/>
      <c r="N785" s="86"/>
      <c r="O785" s="85"/>
      <c r="P785" s="85"/>
    </row>
    <row r="786" spans="1:16" x14ac:dyDescent="0.25">
      <c r="A786" s="85"/>
      <c r="B786" s="90"/>
      <c r="C786" s="85"/>
      <c r="D786" s="85"/>
      <c r="E786" s="85"/>
      <c r="F786" s="85"/>
      <c r="G786" s="85"/>
      <c r="H786" s="91"/>
      <c r="I786" s="92"/>
      <c r="J786" s="88"/>
      <c r="K786" s="87"/>
      <c r="L786" s="86"/>
      <c r="M786" s="85"/>
      <c r="N786" s="86"/>
      <c r="O786" s="85"/>
      <c r="P786" s="85"/>
    </row>
    <row r="787" spans="1:16" x14ac:dyDescent="0.25">
      <c r="A787" s="85"/>
      <c r="B787" s="90"/>
      <c r="C787" s="85"/>
      <c r="D787" s="85"/>
      <c r="E787" s="85"/>
      <c r="F787" s="85"/>
      <c r="G787" s="85"/>
      <c r="H787" s="91"/>
      <c r="I787" s="92"/>
      <c r="J787" s="88"/>
      <c r="K787" s="87"/>
      <c r="L787" s="86"/>
      <c r="M787" s="85"/>
      <c r="N787" s="86"/>
      <c r="O787" s="85"/>
      <c r="P787" s="85"/>
    </row>
    <row r="788" spans="1:16" x14ac:dyDescent="0.25">
      <c r="A788" s="85"/>
      <c r="B788" s="90"/>
      <c r="C788" s="85"/>
      <c r="D788" s="85"/>
      <c r="E788" s="85"/>
      <c r="F788" s="85"/>
      <c r="G788" s="85"/>
      <c r="H788" s="91"/>
      <c r="I788" s="92"/>
      <c r="J788" s="88"/>
      <c r="K788" s="87"/>
      <c r="L788" s="86"/>
      <c r="M788" s="85"/>
      <c r="N788" s="86"/>
      <c r="O788" s="85"/>
      <c r="P788" s="85"/>
    </row>
    <row r="789" spans="1:16" x14ac:dyDescent="0.25">
      <c r="A789" s="85"/>
      <c r="B789" s="90"/>
      <c r="C789" s="85"/>
      <c r="D789" s="85"/>
      <c r="E789" s="85"/>
      <c r="F789" s="85"/>
      <c r="G789" s="85"/>
      <c r="H789" s="91"/>
      <c r="I789" s="92"/>
      <c r="J789" s="88"/>
      <c r="K789" s="87"/>
      <c r="L789" s="86"/>
      <c r="M789" s="85"/>
      <c r="N789" s="86"/>
      <c r="O789" s="85"/>
      <c r="P789" s="85"/>
    </row>
    <row r="790" spans="1:16" x14ac:dyDescent="0.25">
      <c r="A790" s="85"/>
      <c r="B790" s="90"/>
      <c r="C790" s="85"/>
      <c r="D790" s="85"/>
      <c r="E790" s="85"/>
      <c r="F790" s="85"/>
      <c r="G790" s="85"/>
      <c r="H790" s="91"/>
      <c r="I790" s="92"/>
      <c r="J790" s="88"/>
      <c r="K790" s="87"/>
      <c r="L790" s="86"/>
      <c r="M790" s="85"/>
      <c r="N790" s="86"/>
      <c r="O790" s="85"/>
      <c r="P790" s="85"/>
    </row>
    <row r="791" spans="1:16" x14ac:dyDescent="0.25">
      <c r="A791" s="85"/>
      <c r="B791" s="90"/>
      <c r="C791" s="85"/>
      <c r="D791" s="85"/>
      <c r="E791" s="85"/>
      <c r="F791" s="85"/>
      <c r="G791" s="85"/>
      <c r="H791" s="91"/>
      <c r="I791" s="92"/>
      <c r="J791" s="88"/>
      <c r="K791" s="87"/>
      <c r="L791" s="86"/>
      <c r="M791" s="85"/>
      <c r="N791" s="86"/>
      <c r="O791" s="85"/>
      <c r="P791" s="85"/>
    </row>
    <row r="792" spans="1:16" x14ac:dyDescent="0.25">
      <c r="A792" s="85"/>
      <c r="B792" s="90"/>
      <c r="C792" s="85"/>
      <c r="D792" s="85"/>
      <c r="E792" s="85"/>
      <c r="F792" s="85"/>
      <c r="G792" s="85"/>
      <c r="H792" s="91"/>
      <c r="I792" s="92"/>
      <c r="J792" s="88"/>
      <c r="K792" s="87"/>
      <c r="L792" s="86"/>
      <c r="M792" s="85"/>
      <c r="N792" s="86"/>
      <c r="O792" s="85"/>
      <c r="P792" s="85"/>
    </row>
    <row r="793" spans="1:16" x14ac:dyDescent="0.25">
      <c r="A793" s="85"/>
      <c r="B793" s="90"/>
      <c r="C793" s="85"/>
      <c r="D793" s="85"/>
      <c r="E793" s="85"/>
      <c r="F793" s="85"/>
      <c r="G793" s="85"/>
      <c r="H793" s="91"/>
      <c r="I793" s="92"/>
      <c r="J793" s="88"/>
      <c r="K793" s="87"/>
      <c r="L793" s="86"/>
      <c r="M793" s="85"/>
      <c r="N793" s="86"/>
      <c r="O793" s="85"/>
      <c r="P793" s="85"/>
    </row>
    <row r="794" spans="1:16" x14ac:dyDescent="0.25">
      <c r="A794" s="85"/>
      <c r="B794" s="90"/>
      <c r="C794" s="85"/>
      <c r="D794" s="85"/>
      <c r="E794" s="85"/>
      <c r="F794" s="85"/>
      <c r="G794" s="85"/>
      <c r="H794" s="91"/>
      <c r="I794" s="92"/>
      <c r="J794" s="88"/>
      <c r="K794" s="87"/>
      <c r="L794" s="86"/>
      <c r="M794" s="85"/>
      <c r="N794" s="86"/>
      <c r="O794" s="85"/>
      <c r="P794" s="85"/>
    </row>
    <row r="795" spans="1:16" x14ac:dyDescent="0.25">
      <c r="A795" s="85"/>
      <c r="B795" s="90"/>
      <c r="C795" s="85"/>
      <c r="D795" s="85"/>
      <c r="E795" s="85"/>
      <c r="F795" s="85"/>
      <c r="G795" s="85"/>
      <c r="H795" s="91"/>
      <c r="I795" s="92"/>
      <c r="J795" s="88"/>
      <c r="K795" s="87"/>
      <c r="L795" s="86"/>
      <c r="M795" s="85"/>
      <c r="N795" s="86"/>
      <c r="O795" s="85"/>
      <c r="P795" s="85"/>
    </row>
    <row r="796" spans="1:16" x14ac:dyDescent="0.25">
      <c r="A796" s="85"/>
      <c r="B796" s="90"/>
      <c r="C796" s="85"/>
      <c r="D796" s="85"/>
      <c r="E796" s="85"/>
      <c r="F796" s="85"/>
      <c r="G796" s="85"/>
      <c r="H796" s="91"/>
      <c r="I796" s="92"/>
      <c r="J796" s="88"/>
      <c r="K796" s="87"/>
      <c r="L796" s="86"/>
      <c r="M796" s="85"/>
      <c r="N796" s="86"/>
      <c r="O796" s="85"/>
      <c r="P796" s="85"/>
    </row>
    <row r="797" spans="1:16" x14ac:dyDescent="0.25">
      <c r="A797" s="85"/>
      <c r="B797" s="90"/>
      <c r="C797" s="85"/>
      <c r="D797" s="85"/>
      <c r="E797" s="85"/>
      <c r="F797" s="85"/>
      <c r="G797" s="85"/>
      <c r="H797" s="91"/>
      <c r="I797" s="92"/>
      <c r="J797" s="88"/>
      <c r="K797" s="87"/>
      <c r="L797" s="86"/>
      <c r="M797" s="85"/>
      <c r="N797" s="86"/>
      <c r="O797" s="85"/>
      <c r="P797" s="85"/>
    </row>
    <row r="798" spans="1:16" x14ac:dyDescent="0.25">
      <c r="A798" s="85"/>
      <c r="B798" s="90"/>
      <c r="C798" s="85"/>
      <c r="D798" s="85"/>
      <c r="E798" s="85"/>
      <c r="F798" s="85"/>
      <c r="G798" s="85"/>
      <c r="H798" s="91"/>
      <c r="I798" s="92"/>
      <c r="J798" s="88"/>
      <c r="K798" s="87"/>
      <c r="L798" s="86"/>
      <c r="M798" s="85"/>
      <c r="N798" s="86"/>
      <c r="O798" s="85"/>
      <c r="P798" s="85"/>
    </row>
    <row r="799" spans="1:16" x14ac:dyDescent="0.25">
      <c r="A799" s="85"/>
      <c r="B799" s="90"/>
      <c r="C799" s="85"/>
      <c r="D799" s="85"/>
      <c r="E799" s="85"/>
      <c r="F799" s="85"/>
      <c r="G799" s="85"/>
      <c r="H799" s="91"/>
      <c r="I799" s="92"/>
      <c r="J799" s="88"/>
      <c r="K799" s="87"/>
      <c r="L799" s="86"/>
      <c r="M799" s="85"/>
      <c r="N799" s="86"/>
      <c r="O799" s="85"/>
      <c r="P799" s="85"/>
    </row>
    <row r="800" spans="1:16" x14ac:dyDescent="0.25">
      <c r="A800" s="85"/>
      <c r="B800" s="90"/>
      <c r="C800" s="85"/>
      <c r="D800" s="85"/>
      <c r="E800" s="85"/>
      <c r="F800" s="85"/>
      <c r="G800" s="85"/>
      <c r="H800" s="91"/>
      <c r="I800" s="92"/>
      <c r="J800" s="88"/>
      <c r="K800" s="87"/>
      <c r="L800" s="86"/>
      <c r="M800" s="85"/>
      <c r="N800" s="86"/>
      <c r="O800" s="85"/>
      <c r="P800" s="85"/>
    </row>
    <row r="801" spans="1:16" x14ac:dyDescent="0.25">
      <c r="A801" s="85"/>
      <c r="B801" s="90"/>
      <c r="C801" s="85"/>
      <c r="D801" s="85"/>
      <c r="E801" s="85"/>
      <c r="F801" s="85"/>
      <c r="G801" s="85"/>
      <c r="H801" s="91"/>
      <c r="I801" s="92"/>
      <c r="J801" s="88"/>
      <c r="K801" s="87"/>
      <c r="L801" s="86"/>
      <c r="M801" s="85"/>
      <c r="N801" s="86"/>
      <c r="O801" s="85"/>
      <c r="P801" s="85"/>
    </row>
    <row r="802" spans="1:16" x14ac:dyDescent="0.25">
      <c r="A802" s="85"/>
      <c r="B802" s="90"/>
      <c r="C802" s="85"/>
      <c r="D802" s="85"/>
      <c r="E802" s="85"/>
      <c r="F802" s="85"/>
      <c r="G802" s="85"/>
      <c r="H802" s="91"/>
      <c r="I802" s="92"/>
      <c r="J802" s="88"/>
      <c r="K802" s="87"/>
      <c r="L802" s="86"/>
      <c r="M802" s="85"/>
      <c r="N802" s="86"/>
      <c r="O802" s="85"/>
      <c r="P802" s="85"/>
    </row>
    <row r="803" spans="1:16" x14ac:dyDescent="0.25">
      <c r="A803" s="85"/>
      <c r="B803" s="90"/>
      <c r="C803" s="85"/>
      <c r="D803" s="85"/>
      <c r="E803" s="85"/>
      <c r="F803" s="85"/>
      <c r="G803" s="85"/>
      <c r="H803" s="91"/>
      <c r="I803" s="92"/>
      <c r="J803" s="88"/>
      <c r="K803" s="87"/>
      <c r="L803" s="86"/>
      <c r="M803" s="85"/>
      <c r="N803" s="86"/>
      <c r="O803" s="85"/>
      <c r="P803" s="85"/>
    </row>
    <row r="804" spans="1:16" x14ac:dyDescent="0.25">
      <c r="A804" s="85"/>
      <c r="B804" s="90"/>
      <c r="C804" s="85"/>
      <c r="D804" s="85"/>
      <c r="E804" s="85"/>
      <c r="F804" s="85"/>
      <c r="G804" s="85"/>
      <c r="H804" s="91"/>
      <c r="I804" s="92"/>
      <c r="J804" s="88"/>
      <c r="K804" s="87"/>
      <c r="L804" s="86"/>
      <c r="M804" s="85"/>
      <c r="N804" s="86"/>
      <c r="O804" s="85"/>
      <c r="P804" s="85"/>
    </row>
    <row r="805" spans="1:16" x14ac:dyDescent="0.25">
      <c r="A805" s="85"/>
      <c r="B805" s="90"/>
      <c r="C805" s="85"/>
      <c r="D805" s="85"/>
      <c r="E805" s="85"/>
      <c r="F805" s="85"/>
      <c r="G805" s="85"/>
      <c r="H805" s="91"/>
      <c r="I805" s="92"/>
      <c r="J805" s="88"/>
      <c r="K805" s="87"/>
      <c r="L805" s="86"/>
      <c r="M805" s="85"/>
      <c r="N805" s="86"/>
      <c r="O805" s="85"/>
      <c r="P805" s="85"/>
    </row>
    <row r="806" spans="1:16" x14ac:dyDescent="0.25">
      <c r="A806" s="85"/>
      <c r="B806" s="90"/>
      <c r="C806" s="85"/>
      <c r="D806" s="85"/>
      <c r="E806" s="85"/>
      <c r="F806" s="85"/>
      <c r="G806" s="85"/>
      <c r="H806" s="91"/>
      <c r="I806" s="92"/>
      <c r="J806" s="88"/>
      <c r="K806" s="87"/>
      <c r="L806" s="86"/>
      <c r="M806" s="85"/>
      <c r="N806" s="86"/>
      <c r="O806" s="85"/>
      <c r="P806" s="85"/>
    </row>
    <row r="807" spans="1:16" x14ac:dyDescent="0.25">
      <c r="A807" s="85"/>
      <c r="B807" s="90"/>
      <c r="C807" s="85"/>
      <c r="D807" s="85"/>
      <c r="E807" s="85"/>
      <c r="F807" s="85"/>
      <c r="G807" s="85"/>
      <c r="H807" s="91"/>
      <c r="I807" s="92"/>
      <c r="J807" s="88"/>
      <c r="K807" s="87"/>
      <c r="L807" s="86"/>
      <c r="M807" s="85"/>
      <c r="N807" s="86"/>
      <c r="O807" s="85"/>
      <c r="P807" s="85"/>
    </row>
    <row r="808" spans="1:16" x14ac:dyDescent="0.25">
      <c r="A808" s="85"/>
      <c r="B808" s="90"/>
      <c r="C808" s="85"/>
      <c r="D808" s="85"/>
      <c r="E808" s="85"/>
      <c r="F808" s="85"/>
      <c r="G808" s="85"/>
      <c r="H808" s="91"/>
      <c r="I808" s="92"/>
      <c r="J808" s="88"/>
      <c r="K808" s="87"/>
      <c r="L808" s="86"/>
      <c r="M808" s="85"/>
      <c r="N808" s="86"/>
      <c r="O808" s="85"/>
      <c r="P808" s="85"/>
    </row>
    <row r="809" spans="1:16" x14ac:dyDescent="0.25">
      <c r="A809" s="85"/>
      <c r="B809" s="90"/>
      <c r="C809" s="85"/>
      <c r="D809" s="85"/>
      <c r="E809" s="85"/>
      <c r="F809" s="85"/>
      <c r="G809" s="85"/>
      <c r="H809" s="91"/>
      <c r="I809" s="92"/>
      <c r="J809" s="88"/>
      <c r="K809" s="87"/>
      <c r="L809" s="86"/>
      <c r="M809" s="85"/>
      <c r="N809" s="86"/>
      <c r="O809" s="85"/>
      <c r="P809" s="85"/>
    </row>
    <row r="810" spans="1:16" x14ac:dyDescent="0.25">
      <c r="A810" s="85"/>
      <c r="B810" s="90"/>
      <c r="C810" s="85"/>
      <c r="D810" s="85"/>
      <c r="E810" s="85"/>
      <c r="F810" s="85"/>
      <c r="G810" s="85"/>
      <c r="H810" s="91"/>
      <c r="I810" s="92"/>
      <c r="J810" s="88"/>
      <c r="K810" s="87"/>
      <c r="L810" s="86"/>
      <c r="M810" s="85"/>
      <c r="N810" s="86"/>
      <c r="O810" s="85"/>
      <c r="P810" s="85"/>
    </row>
    <row r="811" spans="1:16" x14ac:dyDescent="0.25">
      <c r="A811" s="85"/>
      <c r="B811" s="90"/>
      <c r="C811" s="85"/>
      <c r="D811" s="85"/>
      <c r="E811" s="85"/>
      <c r="F811" s="85"/>
      <c r="G811" s="85"/>
      <c r="H811" s="91"/>
      <c r="I811" s="92"/>
      <c r="J811" s="88"/>
      <c r="K811" s="87"/>
      <c r="L811" s="86"/>
      <c r="M811" s="85"/>
      <c r="N811" s="86"/>
      <c r="O811" s="85"/>
      <c r="P811" s="85"/>
    </row>
    <row r="812" spans="1:16" x14ac:dyDescent="0.25">
      <c r="A812" s="85"/>
      <c r="B812" s="90"/>
      <c r="C812" s="85"/>
      <c r="D812" s="85"/>
      <c r="E812" s="85"/>
      <c r="F812" s="85"/>
      <c r="G812" s="85"/>
      <c r="H812" s="91"/>
      <c r="I812" s="92"/>
      <c r="J812" s="88"/>
      <c r="K812" s="87"/>
      <c r="L812" s="86"/>
      <c r="M812" s="85"/>
      <c r="N812" s="86"/>
      <c r="O812" s="85"/>
      <c r="P812" s="85"/>
    </row>
    <row r="813" spans="1:16" x14ac:dyDescent="0.25">
      <c r="A813" s="85"/>
      <c r="B813" s="90"/>
      <c r="C813" s="85"/>
      <c r="D813" s="85"/>
      <c r="E813" s="85"/>
      <c r="F813" s="85"/>
      <c r="G813" s="85"/>
      <c r="H813" s="91"/>
      <c r="I813" s="92"/>
      <c r="J813" s="88"/>
      <c r="K813" s="87"/>
      <c r="L813" s="86"/>
      <c r="M813" s="85"/>
      <c r="N813" s="86"/>
      <c r="O813" s="85"/>
      <c r="P813" s="85"/>
    </row>
    <row r="814" spans="1:16" x14ac:dyDescent="0.25">
      <c r="A814" s="85"/>
      <c r="B814" s="90"/>
      <c r="C814" s="85"/>
      <c r="D814" s="85"/>
      <c r="E814" s="85"/>
      <c r="F814" s="85"/>
      <c r="G814" s="85"/>
      <c r="H814" s="91"/>
      <c r="I814" s="92"/>
      <c r="J814" s="88"/>
      <c r="K814" s="87"/>
      <c r="L814" s="86"/>
      <c r="M814" s="85"/>
      <c r="N814" s="86"/>
      <c r="O814" s="85"/>
      <c r="P814" s="85"/>
    </row>
    <row r="815" spans="1:16" x14ac:dyDescent="0.25">
      <c r="A815" s="85"/>
      <c r="B815" s="90"/>
      <c r="C815" s="85"/>
      <c r="D815" s="85"/>
      <c r="E815" s="85"/>
      <c r="F815" s="85"/>
      <c r="G815" s="85"/>
      <c r="H815" s="91"/>
      <c r="I815" s="92"/>
      <c r="J815" s="88"/>
      <c r="K815" s="87"/>
      <c r="L815" s="86"/>
      <c r="M815" s="85"/>
      <c r="N815" s="86"/>
      <c r="O815" s="85"/>
      <c r="P815" s="85"/>
    </row>
    <row r="816" spans="1:16" x14ac:dyDescent="0.25">
      <c r="A816" s="85"/>
      <c r="B816" s="90"/>
      <c r="C816" s="85"/>
      <c r="D816" s="85"/>
      <c r="E816" s="85"/>
      <c r="F816" s="85"/>
      <c r="G816" s="85"/>
      <c r="H816" s="91"/>
      <c r="I816" s="92"/>
      <c r="J816" s="88"/>
      <c r="K816" s="87"/>
      <c r="L816" s="86"/>
      <c r="M816" s="85"/>
      <c r="N816" s="86"/>
      <c r="O816" s="85"/>
      <c r="P816" s="85"/>
    </row>
    <row r="817" spans="1:16" x14ac:dyDescent="0.25">
      <c r="A817" s="85"/>
      <c r="B817" s="90"/>
      <c r="C817" s="85"/>
      <c r="D817" s="85"/>
      <c r="E817" s="85"/>
      <c r="F817" s="85"/>
      <c r="G817" s="85"/>
      <c r="H817" s="91"/>
      <c r="I817" s="92"/>
      <c r="J817" s="88"/>
      <c r="K817" s="87"/>
      <c r="L817" s="86"/>
      <c r="M817" s="85"/>
      <c r="N817" s="86"/>
      <c r="O817" s="85"/>
      <c r="P817" s="85"/>
    </row>
    <row r="818" spans="1:16" x14ac:dyDescent="0.25">
      <c r="A818" s="85"/>
      <c r="B818" s="90"/>
      <c r="C818" s="85"/>
      <c r="D818" s="85"/>
      <c r="E818" s="85"/>
      <c r="F818" s="85"/>
      <c r="G818" s="85"/>
      <c r="H818" s="91"/>
      <c r="I818" s="92"/>
      <c r="J818" s="88"/>
      <c r="K818" s="87"/>
      <c r="L818" s="86"/>
      <c r="M818" s="85"/>
      <c r="N818" s="86"/>
      <c r="O818" s="85"/>
      <c r="P818" s="85"/>
    </row>
    <row r="819" spans="1:16" x14ac:dyDescent="0.25">
      <c r="A819" s="85"/>
      <c r="B819" s="90"/>
      <c r="C819" s="85"/>
      <c r="D819" s="85"/>
      <c r="E819" s="85"/>
      <c r="F819" s="85"/>
      <c r="G819" s="85"/>
      <c r="H819" s="91"/>
      <c r="I819" s="92"/>
      <c r="J819" s="88"/>
      <c r="K819" s="87"/>
      <c r="L819" s="86"/>
      <c r="M819" s="85"/>
      <c r="N819" s="86"/>
      <c r="O819" s="85"/>
      <c r="P819" s="85"/>
    </row>
    <row r="820" spans="1:16" x14ac:dyDescent="0.25">
      <c r="A820" s="85"/>
      <c r="B820" s="90"/>
      <c r="C820" s="85"/>
      <c r="D820" s="85"/>
      <c r="E820" s="85"/>
      <c r="F820" s="85"/>
      <c r="G820" s="85"/>
      <c r="H820" s="91"/>
      <c r="I820" s="92"/>
      <c r="J820" s="88"/>
      <c r="K820" s="87"/>
      <c r="L820" s="86"/>
      <c r="M820" s="85"/>
      <c r="N820" s="86"/>
      <c r="O820" s="85"/>
      <c r="P820" s="85"/>
    </row>
    <row r="821" spans="1:16" x14ac:dyDescent="0.25">
      <c r="A821" s="85"/>
      <c r="B821" s="90"/>
      <c r="C821" s="85"/>
      <c r="D821" s="85"/>
      <c r="E821" s="85"/>
      <c r="F821" s="85"/>
      <c r="G821" s="85"/>
      <c r="H821" s="91"/>
      <c r="I821" s="92"/>
      <c r="J821" s="88"/>
      <c r="K821" s="87"/>
      <c r="L821" s="86"/>
      <c r="M821" s="85"/>
      <c r="N821" s="86"/>
      <c r="O821" s="85"/>
      <c r="P821" s="85"/>
    </row>
    <row r="822" spans="1:16" x14ac:dyDescent="0.25">
      <c r="A822" s="85"/>
      <c r="B822" s="90"/>
      <c r="C822" s="85"/>
      <c r="D822" s="85"/>
      <c r="E822" s="85"/>
      <c r="F822" s="85"/>
      <c r="G822" s="85"/>
      <c r="H822" s="91"/>
      <c r="I822" s="92"/>
      <c r="J822" s="88"/>
      <c r="K822" s="87"/>
      <c r="L822" s="86"/>
      <c r="M822" s="85"/>
      <c r="N822" s="86"/>
      <c r="O822" s="85"/>
      <c r="P822" s="85"/>
    </row>
    <row r="823" spans="1:16" x14ac:dyDescent="0.25">
      <c r="A823" s="85"/>
      <c r="B823" s="90"/>
      <c r="C823" s="85"/>
      <c r="D823" s="85"/>
      <c r="E823" s="85"/>
      <c r="F823" s="85"/>
      <c r="G823" s="85"/>
      <c r="H823" s="91"/>
      <c r="I823" s="92"/>
      <c r="J823" s="88"/>
      <c r="K823" s="87"/>
      <c r="L823" s="86"/>
      <c r="M823" s="85"/>
      <c r="N823" s="86"/>
      <c r="O823" s="85"/>
      <c r="P823" s="85"/>
    </row>
    <row r="824" spans="1:16" x14ac:dyDescent="0.25">
      <c r="A824" s="85"/>
      <c r="B824" s="90"/>
      <c r="C824" s="85"/>
      <c r="D824" s="85"/>
      <c r="E824" s="85"/>
      <c r="F824" s="85"/>
      <c r="G824" s="85"/>
      <c r="H824" s="91"/>
      <c r="I824" s="92"/>
      <c r="J824" s="88"/>
      <c r="K824" s="87"/>
      <c r="L824" s="86"/>
      <c r="M824" s="85"/>
      <c r="N824" s="86"/>
      <c r="O824" s="85"/>
      <c r="P824" s="85"/>
    </row>
    <row r="825" spans="1:16" x14ac:dyDescent="0.25">
      <c r="A825" s="85"/>
      <c r="B825" s="90"/>
      <c r="C825" s="85"/>
      <c r="D825" s="85"/>
      <c r="E825" s="85"/>
      <c r="F825" s="85"/>
      <c r="G825" s="85"/>
      <c r="H825" s="91"/>
      <c r="I825" s="92"/>
      <c r="J825" s="88"/>
      <c r="K825" s="87"/>
      <c r="L825" s="86"/>
      <c r="M825" s="85"/>
      <c r="N825" s="86"/>
      <c r="O825" s="85"/>
      <c r="P825" s="85"/>
    </row>
    <row r="826" spans="1:16" x14ac:dyDescent="0.25">
      <c r="A826" s="85"/>
      <c r="B826" s="90"/>
      <c r="C826" s="85"/>
      <c r="D826" s="85"/>
      <c r="E826" s="85"/>
      <c r="F826" s="85"/>
      <c r="G826" s="85"/>
      <c r="H826" s="91"/>
      <c r="I826" s="92"/>
      <c r="J826" s="88"/>
      <c r="K826" s="87"/>
      <c r="L826" s="86"/>
      <c r="M826" s="85"/>
      <c r="N826" s="86"/>
      <c r="O826" s="85"/>
      <c r="P826" s="85"/>
    </row>
    <row r="827" spans="1:16" x14ac:dyDescent="0.25">
      <c r="A827" s="85"/>
      <c r="B827" s="90"/>
      <c r="C827" s="85"/>
      <c r="D827" s="85"/>
      <c r="E827" s="85"/>
      <c r="F827" s="85"/>
      <c r="G827" s="85"/>
      <c r="H827" s="91"/>
      <c r="I827" s="92"/>
      <c r="J827" s="88"/>
      <c r="K827" s="87"/>
      <c r="L827" s="86"/>
      <c r="M827" s="85"/>
      <c r="N827" s="86"/>
      <c r="O827" s="85"/>
      <c r="P827" s="85"/>
    </row>
    <row r="828" spans="1:16" x14ac:dyDescent="0.25">
      <c r="A828" s="85"/>
      <c r="B828" s="90"/>
      <c r="C828" s="85"/>
      <c r="D828" s="85"/>
      <c r="E828" s="85"/>
      <c r="F828" s="85"/>
      <c r="G828" s="85"/>
      <c r="H828" s="91"/>
      <c r="I828" s="92"/>
      <c r="J828" s="88"/>
      <c r="K828" s="87"/>
      <c r="L828" s="86"/>
      <c r="M828" s="85"/>
      <c r="N828" s="86"/>
      <c r="O828" s="85"/>
      <c r="P828" s="85"/>
    </row>
    <row r="829" spans="1:16" x14ac:dyDescent="0.25">
      <c r="A829" s="85"/>
      <c r="B829" s="90"/>
      <c r="C829" s="85"/>
      <c r="D829" s="85"/>
      <c r="E829" s="85"/>
      <c r="F829" s="85"/>
      <c r="G829" s="85"/>
      <c r="H829" s="91"/>
      <c r="I829" s="92"/>
      <c r="J829" s="88"/>
      <c r="K829" s="87"/>
      <c r="L829" s="86"/>
      <c r="M829" s="85"/>
      <c r="N829" s="86"/>
      <c r="O829" s="85"/>
      <c r="P829" s="85"/>
    </row>
    <row r="830" spans="1:16" x14ac:dyDescent="0.25">
      <c r="A830" s="85"/>
      <c r="B830" s="90"/>
      <c r="C830" s="85"/>
      <c r="D830" s="85"/>
      <c r="E830" s="85"/>
      <c r="F830" s="85"/>
      <c r="G830" s="85"/>
      <c r="H830" s="91"/>
      <c r="I830" s="92"/>
      <c r="J830" s="88"/>
      <c r="K830" s="87"/>
      <c r="L830" s="86"/>
      <c r="M830" s="85"/>
      <c r="N830" s="86"/>
      <c r="O830" s="85"/>
      <c r="P830" s="85"/>
    </row>
    <row r="831" spans="1:16" x14ac:dyDescent="0.25">
      <c r="A831" s="85"/>
      <c r="B831" s="90"/>
      <c r="C831" s="85"/>
      <c r="D831" s="85"/>
      <c r="E831" s="85"/>
      <c r="F831" s="85"/>
      <c r="G831" s="85"/>
      <c r="H831" s="91"/>
      <c r="I831" s="92"/>
      <c r="J831" s="88"/>
      <c r="K831" s="87"/>
      <c r="L831" s="86"/>
      <c r="M831" s="85"/>
      <c r="N831" s="86"/>
      <c r="O831" s="85"/>
      <c r="P831" s="85"/>
    </row>
    <row r="832" spans="1:16" x14ac:dyDescent="0.25">
      <c r="A832" s="85"/>
      <c r="B832" s="90"/>
      <c r="C832" s="85"/>
      <c r="D832" s="85"/>
      <c r="E832" s="85"/>
      <c r="F832" s="85"/>
      <c r="G832" s="85"/>
      <c r="H832" s="91"/>
      <c r="I832" s="92"/>
      <c r="J832" s="88"/>
      <c r="K832" s="87"/>
      <c r="L832" s="86"/>
      <c r="M832" s="85"/>
      <c r="N832" s="86"/>
      <c r="O832" s="85"/>
      <c r="P832" s="85"/>
    </row>
    <row r="833" spans="1:16" x14ac:dyDescent="0.25">
      <c r="A833" s="85"/>
      <c r="B833" s="90"/>
      <c r="C833" s="85"/>
      <c r="D833" s="85"/>
      <c r="E833" s="85"/>
      <c r="F833" s="85"/>
      <c r="G833" s="85"/>
      <c r="H833" s="91"/>
      <c r="I833" s="92"/>
      <c r="J833" s="88"/>
      <c r="K833" s="87"/>
      <c r="L833" s="86"/>
      <c r="M833" s="85"/>
      <c r="N833" s="86"/>
      <c r="O833" s="85"/>
      <c r="P833" s="85"/>
    </row>
    <row r="834" spans="1:16" x14ac:dyDescent="0.25">
      <c r="A834" s="85"/>
      <c r="B834" s="90"/>
      <c r="C834" s="85"/>
      <c r="D834" s="85"/>
      <c r="E834" s="85"/>
      <c r="F834" s="85"/>
      <c r="G834" s="85"/>
      <c r="H834" s="91"/>
      <c r="I834" s="92"/>
      <c r="J834" s="88"/>
      <c r="K834" s="87"/>
      <c r="L834" s="86"/>
      <c r="M834" s="85"/>
      <c r="N834" s="86"/>
      <c r="O834" s="85"/>
      <c r="P834" s="85"/>
    </row>
    <row r="835" spans="1:16" x14ac:dyDescent="0.25">
      <c r="A835" s="85"/>
      <c r="B835" s="90"/>
      <c r="C835" s="85"/>
      <c r="D835" s="85"/>
      <c r="E835" s="85"/>
      <c r="F835" s="85"/>
      <c r="G835" s="85"/>
      <c r="H835" s="91"/>
      <c r="I835" s="92"/>
      <c r="J835" s="88"/>
      <c r="K835" s="87"/>
      <c r="L835" s="86"/>
      <c r="M835" s="85"/>
      <c r="N835" s="86"/>
      <c r="O835" s="85"/>
      <c r="P835" s="85"/>
    </row>
    <row r="836" spans="1:16" x14ac:dyDescent="0.25">
      <c r="A836" s="85"/>
      <c r="B836" s="90"/>
      <c r="C836" s="85"/>
      <c r="D836" s="85"/>
      <c r="E836" s="85"/>
      <c r="F836" s="85"/>
      <c r="G836" s="85"/>
      <c r="H836" s="91"/>
      <c r="I836" s="92"/>
      <c r="J836" s="88"/>
      <c r="K836" s="87"/>
      <c r="L836" s="86"/>
      <c r="M836" s="85"/>
      <c r="N836" s="86"/>
      <c r="O836" s="85"/>
      <c r="P836" s="85"/>
    </row>
    <row r="837" spans="1:16" x14ac:dyDescent="0.25">
      <c r="A837" s="85"/>
      <c r="B837" s="90"/>
      <c r="C837" s="85"/>
      <c r="D837" s="85"/>
      <c r="E837" s="85"/>
      <c r="F837" s="85"/>
      <c r="G837" s="85"/>
      <c r="H837" s="91"/>
      <c r="I837" s="92"/>
      <c r="J837" s="88"/>
      <c r="K837" s="87"/>
      <c r="L837" s="86"/>
      <c r="M837" s="85"/>
      <c r="N837" s="86"/>
      <c r="O837" s="85"/>
      <c r="P837" s="85"/>
    </row>
    <row r="838" spans="1:16" x14ac:dyDescent="0.25">
      <c r="A838" s="85"/>
      <c r="B838" s="90"/>
      <c r="C838" s="85"/>
      <c r="D838" s="85"/>
      <c r="E838" s="85"/>
      <c r="F838" s="85"/>
      <c r="G838" s="85"/>
      <c r="H838" s="91"/>
      <c r="I838" s="92"/>
      <c r="J838" s="88"/>
      <c r="K838" s="87"/>
      <c r="L838" s="86"/>
      <c r="M838" s="85"/>
      <c r="N838" s="86"/>
      <c r="O838" s="85"/>
      <c r="P838" s="85"/>
    </row>
    <row r="839" spans="1:16" x14ac:dyDescent="0.25">
      <c r="A839" s="85"/>
      <c r="B839" s="90"/>
      <c r="C839" s="85"/>
      <c r="D839" s="85"/>
      <c r="E839" s="85"/>
      <c r="F839" s="85"/>
      <c r="G839" s="85"/>
      <c r="H839" s="91"/>
      <c r="I839" s="92"/>
      <c r="J839" s="88"/>
      <c r="K839" s="87"/>
      <c r="L839" s="86"/>
      <c r="M839" s="85"/>
      <c r="N839" s="86"/>
      <c r="O839" s="85"/>
      <c r="P839" s="85"/>
    </row>
    <row r="840" spans="1:16" x14ac:dyDescent="0.25">
      <c r="A840" s="85"/>
      <c r="B840" s="90"/>
      <c r="C840" s="85"/>
      <c r="D840" s="85"/>
      <c r="E840" s="85"/>
      <c r="F840" s="85"/>
      <c r="G840" s="85"/>
      <c r="H840" s="91"/>
      <c r="I840" s="92"/>
      <c r="J840" s="88"/>
      <c r="K840" s="87"/>
      <c r="L840" s="86"/>
      <c r="M840" s="85"/>
      <c r="N840" s="86"/>
      <c r="O840" s="85"/>
      <c r="P840" s="85"/>
    </row>
    <row r="841" spans="1:16" x14ac:dyDescent="0.25">
      <c r="A841" s="85"/>
      <c r="B841" s="90"/>
      <c r="C841" s="85"/>
      <c r="D841" s="85"/>
      <c r="E841" s="85"/>
      <c r="F841" s="85"/>
      <c r="G841" s="85"/>
      <c r="H841" s="91"/>
      <c r="I841" s="92"/>
      <c r="J841" s="88"/>
      <c r="K841" s="87"/>
      <c r="L841" s="86"/>
      <c r="M841" s="85"/>
      <c r="N841" s="86"/>
      <c r="O841" s="85"/>
      <c r="P841" s="85"/>
    </row>
    <row r="842" spans="1:16" x14ac:dyDescent="0.25">
      <c r="A842" s="85"/>
      <c r="B842" s="90"/>
      <c r="C842" s="85"/>
      <c r="D842" s="85"/>
      <c r="E842" s="85"/>
      <c r="F842" s="85"/>
      <c r="G842" s="85"/>
      <c r="H842" s="91"/>
      <c r="I842" s="92"/>
      <c r="J842" s="88"/>
      <c r="K842" s="87"/>
      <c r="L842" s="86"/>
      <c r="M842" s="85"/>
      <c r="N842" s="86"/>
      <c r="O842" s="85"/>
      <c r="P842" s="85"/>
    </row>
    <row r="843" spans="1:16" x14ac:dyDescent="0.25">
      <c r="A843" s="85"/>
      <c r="B843" s="90"/>
      <c r="C843" s="85"/>
      <c r="D843" s="85"/>
      <c r="E843" s="85"/>
      <c r="F843" s="85"/>
      <c r="G843" s="85"/>
      <c r="H843" s="91"/>
      <c r="I843" s="92"/>
      <c r="J843" s="88"/>
      <c r="K843" s="87"/>
      <c r="L843" s="86"/>
      <c r="M843" s="85"/>
      <c r="N843" s="86"/>
      <c r="O843" s="85"/>
      <c r="P843" s="85"/>
    </row>
    <row r="844" spans="1:16" x14ac:dyDescent="0.25">
      <c r="A844" s="85"/>
      <c r="B844" s="90"/>
      <c r="C844" s="85"/>
      <c r="D844" s="85"/>
      <c r="E844" s="85"/>
      <c r="F844" s="85"/>
      <c r="G844" s="85"/>
      <c r="H844" s="91"/>
      <c r="I844" s="92"/>
      <c r="J844" s="88"/>
      <c r="K844" s="87"/>
      <c r="L844" s="86"/>
      <c r="M844" s="85"/>
      <c r="N844" s="86"/>
      <c r="O844" s="85"/>
      <c r="P844" s="85"/>
    </row>
    <row r="845" spans="1:16" x14ac:dyDescent="0.25">
      <c r="A845" s="85"/>
      <c r="B845" s="90"/>
      <c r="C845" s="85"/>
      <c r="D845" s="85"/>
      <c r="E845" s="85"/>
      <c r="F845" s="85"/>
      <c r="G845" s="85"/>
      <c r="H845" s="91"/>
      <c r="I845" s="92"/>
      <c r="J845" s="88"/>
      <c r="K845" s="87"/>
      <c r="L845" s="86"/>
      <c r="M845" s="85"/>
      <c r="N845" s="86"/>
      <c r="O845" s="85"/>
      <c r="P845" s="85"/>
    </row>
    <row r="846" spans="1:16" x14ac:dyDescent="0.25">
      <c r="A846" s="85"/>
      <c r="B846" s="90"/>
      <c r="C846" s="85"/>
      <c r="D846" s="85"/>
      <c r="E846" s="85"/>
      <c r="F846" s="85"/>
      <c r="G846" s="85"/>
      <c r="H846" s="91"/>
      <c r="I846" s="92"/>
      <c r="J846" s="88"/>
      <c r="K846" s="87"/>
      <c r="L846" s="86"/>
      <c r="M846" s="85"/>
      <c r="N846" s="86"/>
      <c r="O846" s="85"/>
      <c r="P846" s="85"/>
    </row>
    <row r="847" spans="1:16" x14ac:dyDescent="0.25">
      <c r="A847" s="85"/>
      <c r="B847" s="90"/>
      <c r="C847" s="85"/>
      <c r="D847" s="85"/>
      <c r="E847" s="85"/>
      <c r="F847" s="85"/>
      <c r="G847" s="85"/>
      <c r="H847" s="91"/>
      <c r="I847" s="92"/>
      <c r="J847" s="88"/>
      <c r="K847" s="87"/>
      <c r="L847" s="86"/>
      <c r="M847" s="85"/>
      <c r="N847" s="86"/>
      <c r="O847" s="85"/>
      <c r="P847" s="85"/>
    </row>
    <row r="848" spans="1:16" x14ac:dyDescent="0.25">
      <c r="A848" s="85"/>
      <c r="B848" s="90"/>
      <c r="C848" s="85"/>
      <c r="D848" s="85"/>
      <c r="E848" s="85"/>
      <c r="F848" s="85"/>
      <c r="G848" s="85"/>
      <c r="H848" s="91"/>
      <c r="I848" s="92"/>
      <c r="J848" s="88"/>
      <c r="K848" s="87"/>
      <c r="L848" s="86"/>
      <c r="M848" s="85"/>
      <c r="N848" s="86"/>
      <c r="O848" s="85"/>
      <c r="P848" s="85"/>
    </row>
    <row r="849" spans="1:16" x14ac:dyDescent="0.25">
      <c r="A849" s="85"/>
      <c r="B849" s="90"/>
      <c r="C849" s="85"/>
      <c r="D849" s="85"/>
      <c r="E849" s="85"/>
      <c r="F849" s="85"/>
      <c r="G849" s="85"/>
      <c r="H849" s="91"/>
      <c r="I849" s="92"/>
      <c r="J849" s="88"/>
      <c r="K849" s="87"/>
      <c r="L849" s="86"/>
      <c r="M849" s="85"/>
      <c r="N849" s="86"/>
      <c r="O849" s="85"/>
      <c r="P849" s="85"/>
    </row>
    <row r="850" spans="1:16" x14ac:dyDescent="0.25">
      <c r="A850" s="85"/>
      <c r="B850" s="90"/>
      <c r="C850" s="85"/>
      <c r="D850" s="85"/>
      <c r="E850" s="85"/>
      <c r="F850" s="85"/>
      <c r="G850" s="85"/>
      <c r="H850" s="91"/>
      <c r="I850" s="92"/>
      <c r="J850" s="88"/>
      <c r="K850" s="87"/>
      <c r="L850" s="86"/>
      <c r="M850" s="85"/>
      <c r="N850" s="86"/>
      <c r="O850" s="85"/>
      <c r="P850" s="85"/>
    </row>
    <row r="851" spans="1:16" x14ac:dyDescent="0.25">
      <c r="A851" s="85"/>
      <c r="B851" s="90"/>
      <c r="C851" s="85"/>
      <c r="D851" s="85"/>
      <c r="E851" s="85"/>
      <c r="F851" s="85"/>
      <c r="G851" s="85"/>
      <c r="H851" s="91"/>
      <c r="I851" s="92"/>
      <c r="J851" s="88"/>
      <c r="K851" s="87"/>
      <c r="L851" s="86"/>
      <c r="M851" s="85"/>
      <c r="N851" s="86"/>
      <c r="O851" s="85"/>
      <c r="P851" s="85"/>
    </row>
    <row r="852" spans="1:16" x14ac:dyDescent="0.25">
      <c r="A852" s="85"/>
      <c r="B852" s="90"/>
      <c r="C852" s="85"/>
      <c r="D852" s="85"/>
      <c r="E852" s="85"/>
      <c r="F852" s="85"/>
      <c r="G852" s="85"/>
      <c r="H852" s="91"/>
      <c r="I852" s="92"/>
      <c r="J852" s="88"/>
      <c r="K852" s="87"/>
      <c r="L852" s="86"/>
      <c r="M852" s="85"/>
      <c r="N852" s="86"/>
      <c r="O852" s="85"/>
      <c r="P852" s="85"/>
    </row>
    <row r="853" spans="1:16" x14ac:dyDescent="0.25">
      <c r="A853" s="85"/>
      <c r="B853" s="90"/>
      <c r="C853" s="85"/>
      <c r="D853" s="85"/>
      <c r="E853" s="85"/>
      <c r="F853" s="85"/>
      <c r="G853" s="85"/>
      <c r="H853" s="91"/>
      <c r="I853" s="92"/>
      <c r="J853" s="88"/>
      <c r="K853" s="87"/>
      <c r="L853" s="86"/>
      <c r="M853" s="85"/>
      <c r="N853" s="86"/>
      <c r="O853" s="85"/>
      <c r="P853" s="85"/>
    </row>
    <row r="854" spans="1:16" x14ac:dyDescent="0.25">
      <c r="A854" s="85"/>
      <c r="B854" s="90"/>
      <c r="C854" s="85"/>
      <c r="D854" s="85"/>
      <c r="E854" s="85"/>
      <c r="F854" s="85"/>
      <c r="G854" s="85"/>
      <c r="H854" s="91"/>
      <c r="I854" s="92"/>
      <c r="J854" s="88"/>
      <c r="K854" s="87"/>
      <c r="L854" s="86"/>
      <c r="M854" s="85"/>
      <c r="N854" s="86"/>
      <c r="O854" s="85"/>
      <c r="P854" s="85"/>
    </row>
    <row r="855" spans="1:16" x14ac:dyDescent="0.25">
      <c r="A855" s="85"/>
      <c r="B855" s="90"/>
      <c r="C855" s="85"/>
      <c r="D855" s="85"/>
      <c r="E855" s="85"/>
      <c r="F855" s="85"/>
      <c r="G855" s="85"/>
      <c r="H855" s="91"/>
      <c r="I855" s="92"/>
      <c r="J855" s="88"/>
      <c r="K855" s="87"/>
      <c r="L855" s="86"/>
      <c r="M855" s="85"/>
      <c r="N855" s="86"/>
      <c r="O855" s="85"/>
      <c r="P855" s="85"/>
    </row>
    <row r="856" spans="1:16" x14ac:dyDescent="0.25">
      <c r="A856" s="85"/>
      <c r="B856" s="90"/>
      <c r="C856" s="85"/>
      <c r="D856" s="85"/>
      <c r="E856" s="85"/>
      <c r="F856" s="85"/>
      <c r="G856" s="85"/>
      <c r="H856" s="91"/>
      <c r="I856" s="92"/>
      <c r="J856" s="88"/>
      <c r="K856" s="87"/>
      <c r="L856" s="86"/>
      <c r="M856" s="85"/>
      <c r="N856" s="86"/>
      <c r="O856" s="85"/>
      <c r="P856" s="85"/>
    </row>
    <row r="857" spans="1:16" x14ac:dyDescent="0.25">
      <c r="A857" s="85"/>
      <c r="B857" s="90"/>
      <c r="C857" s="85"/>
      <c r="D857" s="85"/>
      <c r="E857" s="85"/>
      <c r="F857" s="85"/>
      <c r="G857" s="85"/>
      <c r="H857" s="91"/>
      <c r="I857" s="92"/>
      <c r="J857" s="88"/>
      <c r="K857" s="87"/>
      <c r="L857" s="86"/>
      <c r="M857" s="85"/>
      <c r="N857" s="86"/>
      <c r="O857" s="85"/>
      <c r="P857" s="85"/>
    </row>
    <row r="858" spans="1:16" x14ac:dyDescent="0.25">
      <c r="A858" s="85"/>
      <c r="B858" s="90"/>
      <c r="C858" s="85"/>
      <c r="D858" s="85"/>
      <c r="E858" s="85"/>
      <c r="F858" s="85"/>
      <c r="G858" s="85"/>
      <c r="H858" s="91"/>
      <c r="I858" s="92"/>
      <c r="J858" s="88"/>
      <c r="K858" s="87"/>
      <c r="L858" s="86"/>
      <c r="M858" s="85"/>
      <c r="N858" s="86"/>
      <c r="O858" s="85"/>
      <c r="P858" s="85"/>
    </row>
    <row r="859" spans="1:16" x14ac:dyDescent="0.25">
      <c r="A859" s="85"/>
      <c r="B859" s="90"/>
      <c r="C859" s="85"/>
      <c r="D859" s="85"/>
      <c r="E859" s="85"/>
      <c r="F859" s="85"/>
      <c r="G859" s="85"/>
      <c r="H859" s="91"/>
      <c r="I859" s="92"/>
      <c r="J859" s="88"/>
      <c r="K859" s="87"/>
      <c r="L859" s="86"/>
      <c r="M859" s="85"/>
      <c r="N859" s="86"/>
      <c r="O859" s="85"/>
      <c r="P859" s="85"/>
    </row>
    <row r="860" spans="1:16" x14ac:dyDescent="0.25">
      <c r="A860" s="85"/>
      <c r="B860" s="90"/>
      <c r="C860" s="85"/>
      <c r="D860" s="85"/>
      <c r="E860" s="85"/>
      <c r="F860" s="85"/>
      <c r="G860" s="85"/>
      <c r="H860" s="91"/>
      <c r="I860" s="92"/>
      <c r="J860" s="88"/>
      <c r="K860" s="87"/>
      <c r="L860" s="86"/>
      <c r="M860" s="85"/>
      <c r="N860" s="86"/>
      <c r="O860" s="85"/>
      <c r="P860" s="85"/>
    </row>
    <row r="861" spans="1:16" x14ac:dyDescent="0.25">
      <c r="A861" s="85"/>
      <c r="B861" s="90"/>
      <c r="C861" s="85"/>
      <c r="D861" s="85"/>
      <c r="E861" s="85"/>
      <c r="F861" s="85"/>
      <c r="G861" s="85"/>
      <c r="H861" s="91"/>
      <c r="I861" s="92"/>
      <c r="J861" s="88"/>
      <c r="K861" s="87"/>
      <c r="L861" s="86"/>
      <c r="M861" s="85"/>
      <c r="N861" s="86"/>
      <c r="O861" s="85"/>
      <c r="P861" s="85"/>
    </row>
    <row r="862" spans="1:16" x14ac:dyDescent="0.25">
      <c r="A862" s="85"/>
      <c r="B862" s="90"/>
      <c r="C862" s="85"/>
      <c r="D862" s="85"/>
      <c r="E862" s="85"/>
      <c r="F862" s="85"/>
      <c r="G862" s="85"/>
      <c r="H862" s="91"/>
      <c r="I862" s="92"/>
      <c r="J862" s="88"/>
      <c r="K862" s="87"/>
      <c r="L862" s="86"/>
      <c r="M862" s="85"/>
      <c r="N862" s="86"/>
      <c r="O862" s="85"/>
      <c r="P862" s="85"/>
    </row>
    <row r="863" spans="1:16" x14ac:dyDescent="0.25">
      <c r="A863" s="85"/>
      <c r="B863" s="90"/>
      <c r="C863" s="85"/>
      <c r="D863" s="85"/>
      <c r="E863" s="85"/>
      <c r="F863" s="85"/>
      <c r="G863" s="85"/>
      <c r="H863" s="91"/>
      <c r="I863" s="92"/>
      <c r="J863" s="88"/>
      <c r="K863" s="87"/>
      <c r="L863" s="86"/>
      <c r="M863" s="85"/>
      <c r="N863" s="86"/>
      <c r="O863" s="85"/>
      <c r="P863" s="85"/>
    </row>
    <row r="864" spans="1:16" x14ac:dyDescent="0.25">
      <c r="A864" s="85"/>
      <c r="B864" s="90"/>
      <c r="C864" s="85"/>
      <c r="D864" s="85"/>
      <c r="E864" s="85"/>
      <c r="F864" s="85"/>
      <c r="G864" s="85"/>
      <c r="H864" s="91"/>
      <c r="I864" s="92"/>
      <c r="J864" s="88"/>
      <c r="K864" s="87"/>
      <c r="L864" s="86"/>
      <c r="M864" s="85"/>
      <c r="N864" s="86"/>
      <c r="O864" s="85"/>
      <c r="P864" s="85"/>
    </row>
    <row r="865" spans="1:16" x14ac:dyDescent="0.25">
      <c r="A865" s="85"/>
      <c r="B865" s="90"/>
      <c r="C865" s="85"/>
      <c r="D865" s="85"/>
      <c r="E865" s="85"/>
      <c r="F865" s="85"/>
      <c r="G865" s="85"/>
      <c r="H865" s="91"/>
      <c r="I865" s="92"/>
      <c r="J865" s="88"/>
      <c r="K865" s="87"/>
      <c r="L865" s="86"/>
      <c r="M865" s="85"/>
      <c r="N865" s="86"/>
      <c r="O865" s="85"/>
      <c r="P865" s="85"/>
    </row>
    <row r="866" spans="1:16" x14ac:dyDescent="0.25">
      <c r="A866" s="85"/>
      <c r="B866" s="90"/>
      <c r="C866" s="85"/>
      <c r="D866" s="85"/>
      <c r="E866" s="85"/>
      <c r="F866" s="85"/>
      <c r="G866" s="85"/>
      <c r="H866" s="91"/>
      <c r="I866" s="92"/>
      <c r="J866" s="88"/>
      <c r="K866" s="87"/>
      <c r="L866" s="86"/>
      <c r="M866" s="85"/>
      <c r="N866" s="86"/>
      <c r="O866" s="85"/>
      <c r="P866" s="85"/>
    </row>
    <row r="867" spans="1:16" x14ac:dyDescent="0.25">
      <c r="A867" s="85"/>
      <c r="B867" s="90"/>
      <c r="C867" s="85"/>
      <c r="D867" s="85"/>
      <c r="E867" s="85"/>
      <c r="F867" s="85"/>
      <c r="G867" s="85"/>
      <c r="H867" s="91"/>
      <c r="I867" s="92"/>
      <c r="J867" s="88"/>
      <c r="K867" s="87"/>
      <c r="L867" s="86"/>
      <c r="M867" s="85"/>
      <c r="N867" s="86"/>
      <c r="O867" s="85"/>
      <c r="P867" s="85"/>
    </row>
    <row r="868" spans="1:16" x14ac:dyDescent="0.25">
      <c r="A868" s="85"/>
      <c r="B868" s="90"/>
      <c r="C868" s="85"/>
      <c r="D868" s="85"/>
      <c r="E868" s="85"/>
      <c r="F868" s="85"/>
      <c r="G868" s="85"/>
      <c r="H868" s="91"/>
      <c r="I868" s="92"/>
      <c r="J868" s="88"/>
      <c r="K868" s="87"/>
      <c r="L868" s="86"/>
      <c r="M868" s="85"/>
      <c r="N868" s="86"/>
      <c r="O868" s="85"/>
      <c r="P868" s="85"/>
    </row>
    <row r="869" spans="1:16" x14ac:dyDescent="0.25">
      <c r="A869" s="85"/>
      <c r="B869" s="90"/>
      <c r="C869" s="85"/>
      <c r="D869" s="85"/>
      <c r="E869" s="85"/>
      <c r="F869" s="85"/>
      <c r="G869" s="85"/>
      <c r="H869" s="91"/>
      <c r="I869" s="92"/>
      <c r="J869" s="88"/>
      <c r="K869" s="87"/>
      <c r="L869" s="86"/>
      <c r="M869" s="85"/>
      <c r="N869" s="86"/>
      <c r="O869" s="85"/>
      <c r="P869" s="85"/>
    </row>
    <row r="870" spans="1:16" x14ac:dyDescent="0.25">
      <c r="A870" s="85"/>
      <c r="B870" s="90"/>
      <c r="C870" s="85"/>
      <c r="D870" s="85"/>
      <c r="E870" s="85"/>
      <c r="F870" s="85"/>
      <c r="G870" s="85"/>
      <c r="H870" s="91"/>
      <c r="I870" s="92"/>
      <c r="J870" s="88"/>
      <c r="K870" s="87"/>
      <c r="L870" s="86"/>
      <c r="M870" s="85"/>
      <c r="N870" s="86"/>
      <c r="O870" s="85"/>
      <c r="P870" s="85"/>
    </row>
    <row r="871" spans="1:16" x14ac:dyDescent="0.25">
      <c r="A871" s="85"/>
      <c r="B871" s="90"/>
      <c r="C871" s="85"/>
      <c r="D871" s="85"/>
      <c r="E871" s="85"/>
      <c r="F871" s="85"/>
      <c r="G871" s="85"/>
      <c r="H871" s="91"/>
      <c r="I871" s="92"/>
      <c r="J871" s="88"/>
      <c r="K871" s="87"/>
      <c r="L871" s="86"/>
      <c r="M871" s="85"/>
      <c r="N871" s="86"/>
      <c r="O871" s="85"/>
      <c r="P871" s="85"/>
    </row>
    <row r="872" spans="1:16" x14ac:dyDescent="0.25">
      <c r="A872" s="85"/>
      <c r="B872" s="90"/>
      <c r="C872" s="85"/>
      <c r="D872" s="85"/>
      <c r="E872" s="85"/>
      <c r="F872" s="85"/>
      <c r="G872" s="85"/>
      <c r="H872" s="91"/>
      <c r="I872" s="92"/>
      <c r="J872" s="88"/>
      <c r="K872" s="87"/>
      <c r="L872" s="86"/>
      <c r="M872" s="85"/>
      <c r="N872" s="86"/>
      <c r="O872" s="85"/>
      <c r="P872" s="85"/>
    </row>
    <row r="873" spans="1:16" x14ac:dyDescent="0.25">
      <c r="A873" s="85"/>
      <c r="B873" s="90"/>
      <c r="C873" s="85"/>
      <c r="D873" s="85"/>
      <c r="E873" s="85"/>
      <c r="F873" s="85"/>
      <c r="G873" s="85"/>
      <c r="H873" s="91"/>
      <c r="I873" s="92"/>
      <c r="J873" s="88"/>
      <c r="K873" s="87"/>
      <c r="L873" s="86"/>
      <c r="M873" s="85"/>
      <c r="N873" s="86"/>
      <c r="O873" s="85"/>
      <c r="P873" s="85"/>
    </row>
    <row r="874" spans="1:16" x14ac:dyDescent="0.25">
      <c r="A874" s="85"/>
      <c r="B874" s="90"/>
      <c r="C874" s="85"/>
      <c r="D874" s="85"/>
      <c r="E874" s="85"/>
      <c r="F874" s="85"/>
      <c r="G874" s="85"/>
      <c r="H874" s="91"/>
      <c r="I874" s="92"/>
      <c r="J874" s="88"/>
      <c r="K874" s="87"/>
      <c r="L874" s="86"/>
      <c r="M874" s="85"/>
      <c r="N874" s="86"/>
      <c r="O874" s="85"/>
      <c r="P874" s="85"/>
    </row>
    <row r="875" spans="1:16" x14ac:dyDescent="0.25">
      <c r="A875" s="85"/>
      <c r="B875" s="90"/>
      <c r="C875" s="85"/>
      <c r="D875" s="85"/>
      <c r="E875" s="85"/>
      <c r="F875" s="85"/>
      <c r="G875" s="85"/>
      <c r="H875" s="91"/>
      <c r="I875" s="92"/>
      <c r="J875" s="88"/>
      <c r="K875" s="87"/>
      <c r="L875" s="86"/>
      <c r="M875" s="85"/>
      <c r="N875" s="86"/>
      <c r="O875" s="85"/>
      <c r="P875" s="85"/>
    </row>
    <row r="876" spans="1:16" x14ac:dyDescent="0.25">
      <c r="A876" s="85"/>
      <c r="B876" s="90"/>
      <c r="C876" s="85"/>
      <c r="D876" s="85"/>
      <c r="E876" s="85"/>
      <c r="F876" s="85"/>
      <c r="G876" s="85"/>
      <c r="H876" s="91"/>
      <c r="I876" s="92"/>
      <c r="J876" s="88"/>
      <c r="K876" s="87"/>
      <c r="L876" s="86"/>
      <c r="M876" s="85"/>
      <c r="N876" s="86"/>
      <c r="O876" s="85"/>
      <c r="P876" s="85"/>
    </row>
    <row r="877" spans="1:16" x14ac:dyDescent="0.25">
      <c r="A877" s="85"/>
      <c r="B877" s="90"/>
      <c r="C877" s="85"/>
      <c r="D877" s="85"/>
      <c r="E877" s="85"/>
      <c r="F877" s="85"/>
      <c r="G877" s="85"/>
      <c r="H877" s="91"/>
      <c r="I877" s="92"/>
      <c r="J877" s="88"/>
      <c r="K877" s="87"/>
      <c r="L877" s="86"/>
      <c r="M877" s="85"/>
      <c r="N877" s="86"/>
      <c r="O877" s="85"/>
      <c r="P877" s="85"/>
    </row>
    <row r="878" spans="1:16" x14ac:dyDescent="0.25">
      <c r="A878" s="85"/>
      <c r="B878" s="90"/>
      <c r="C878" s="85"/>
      <c r="D878" s="85"/>
      <c r="E878" s="85"/>
      <c r="F878" s="85"/>
      <c r="G878" s="85"/>
      <c r="H878" s="91"/>
      <c r="I878" s="92"/>
      <c r="J878" s="88"/>
      <c r="K878" s="87"/>
      <c r="L878" s="86"/>
      <c r="M878" s="85"/>
      <c r="N878" s="86"/>
      <c r="O878" s="85"/>
      <c r="P878" s="85"/>
    </row>
    <row r="879" spans="1:16" x14ac:dyDescent="0.25">
      <c r="A879" s="85"/>
      <c r="B879" s="90"/>
      <c r="C879" s="85"/>
      <c r="D879" s="85"/>
      <c r="E879" s="85"/>
      <c r="F879" s="85"/>
      <c r="G879" s="85"/>
      <c r="H879" s="91"/>
      <c r="I879" s="92"/>
      <c r="J879" s="88"/>
      <c r="K879" s="87"/>
      <c r="L879" s="86"/>
      <c r="M879" s="85"/>
      <c r="N879" s="86"/>
      <c r="O879" s="85"/>
      <c r="P879" s="85"/>
    </row>
    <row r="880" spans="1:16" x14ac:dyDescent="0.25">
      <c r="A880" s="85"/>
      <c r="B880" s="90"/>
      <c r="C880" s="85"/>
      <c r="D880" s="85"/>
      <c r="E880" s="85"/>
      <c r="F880" s="85"/>
      <c r="G880" s="85"/>
      <c r="H880" s="91"/>
      <c r="I880" s="92"/>
      <c r="J880" s="88"/>
      <c r="K880" s="87"/>
      <c r="L880" s="86"/>
      <c r="M880" s="85"/>
      <c r="N880" s="86"/>
      <c r="O880" s="85"/>
      <c r="P880" s="85"/>
    </row>
    <row r="881" spans="1:16" x14ac:dyDescent="0.25">
      <c r="A881" s="85"/>
      <c r="B881" s="90"/>
      <c r="C881" s="85"/>
      <c r="D881" s="85"/>
      <c r="E881" s="85"/>
      <c r="F881" s="85"/>
      <c r="G881" s="85"/>
      <c r="H881" s="91"/>
      <c r="I881" s="92"/>
      <c r="J881" s="88"/>
      <c r="K881" s="87"/>
      <c r="L881" s="86"/>
      <c r="M881" s="85"/>
      <c r="N881" s="86"/>
      <c r="O881" s="85"/>
      <c r="P881" s="85"/>
    </row>
    <row r="882" spans="1:16" x14ac:dyDescent="0.25">
      <c r="A882" s="85"/>
      <c r="B882" s="90"/>
      <c r="C882" s="85"/>
      <c r="D882" s="85"/>
      <c r="E882" s="85"/>
      <c r="F882" s="85"/>
      <c r="G882" s="85"/>
      <c r="H882" s="91"/>
      <c r="I882" s="92"/>
      <c r="J882" s="88"/>
      <c r="K882" s="87"/>
      <c r="L882" s="86"/>
      <c r="M882" s="85"/>
      <c r="N882" s="86"/>
      <c r="O882" s="85"/>
      <c r="P882" s="85"/>
    </row>
    <row r="883" spans="1:16" x14ac:dyDescent="0.25">
      <c r="A883" s="85"/>
      <c r="B883" s="90"/>
      <c r="C883" s="85"/>
      <c r="D883" s="85"/>
      <c r="E883" s="85"/>
      <c r="F883" s="85"/>
      <c r="G883" s="85"/>
      <c r="H883" s="91"/>
      <c r="I883" s="92"/>
      <c r="J883" s="88"/>
      <c r="K883" s="87"/>
      <c r="L883" s="86"/>
      <c r="M883" s="85"/>
      <c r="N883" s="86"/>
      <c r="O883" s="85"/>
      <c r="P883" s="85"/>
    </row>
    <row r="884" spans="1:16" x14ac:dyDescent="0.25">
      <c r="A884" s="85"/>
      <c r="B884" s="90"/>
      <c r="C884" s="85"/>
      <c r="D884" s="85"/>
      <c r="E884" s="85"/>
      <c r="F884" s="85"/>
      <c r="G884" s="85"/>
      <c r="H884" s="91"/>
      <c r="I884" s="92"/>
      <c r="J884" s="88"/>
      <c r="K884" s="87"/>
      <c r="L884" s="86"/>
      <c r="M884" s="85"/>
      <c r="N884" s="86"/>
      <c r="O884" s="85"/>
      <c r="P884" s="85"/>
    </row>
    <row r="885" spans="1:16" x14ac:dyDescent="0.25">
      <c r="A885" s="85"/>
      <c r="B885" s="90"/>
      <c r="C885" s="85"/>
      <c r="D885" s="85"/>
      <c r="E885" s="85"/>
      <c r="F885" s="85"/>
      <c r="G885" s="85"/>
      <c r="H885" s="91"/>
      <c r="I885" s="92"/>
      <c r="J885" s="88"/>
      <c r="K885" s="87"/>
      <c r="L885" s="86"/>
      <c r="M885" s="85"/>
      <c r="N885" s="86"/>
      <c r="O885" s="85"/>
      <c r="P885" s="85"/>
    </row>
    <row r="886" spans="1:16" x14ac:dyDescent="0.25">
      <c r="A886" s="85"/>
      <c r="B886" s="90"/>
      <c r="C886" s="85"/>
      <c r="D886" s="85"/>
      <c r="E886" s="85"/>
      <c r="F886" s="85"/>
      <c r="G886" s="85"/>
      <c r="H886" s="91"/>
      <c r="I886" s="92"/>
      <c r="J886" s="88"/>
      <c r="K886" s="87"/>
      <c r="L886" s="86"/>
      <c r="M886" s="85"/>
      <c r="N886" s="86"/>
      <c r="O886" s="85"/>
      <c r="P886" s="85"/>
    </row>
    <row r="887" spans="1:16" x14ac:dyDescent="0.25">
      <c r="A887" s="85"/>
      <c r="B887" s="90"/>
      <c r="C887" s="85"/>
      <c r="D887" s="85"/>
      <c r="E887" s="85"/>
      <c r="F887" s="85"/>
      <c r="G887" s="85"/>
      <c r="H887" s="91"/>
      <c r="I887" s="92"/>
      <c r="J887" s="88"/>
      <c r="K887" s="87"/>
      <c r="L887" s="86"/>
      <c r="M887" s="85"/>
      <c r="N887" s="86"/>
      <c r="O887" s="85"/>
      <c r="P887" s="85"/>
    </row>
    <row r="888" spans="1:16" x14ac:dyDescent="0.25">
      <c r="A888" s="85"/>
      <c r="B888" s="90"/>
      <c r="C888" s="85"/>
      <c r="D888" s="85"/>
      <c r="E888" s="85"/>
      <c r="F888" s="85"/>
      <c r="G888" s="85"/>
      <c r="H888" s="91"/>
      <c r="I888" s="92"/>
      <c r="J888" s="88"/>
      <c r="K888" s="87"/>
      <c r="L888" s="86"/>
      <c r="M888" s="85"/>
      <c r="N888" s="86"/>
      <c r="O888" s="85"/>
      <c r="P888" s="85"/>
    </row>
    <row r="889" spans="1:16" x14ac:dyDescent="0.25">
      <c r="A889" s="85"/>
      <c r="B889" s="90"/>
      <c r="C889" s="85"/>
      <c r="D889" s="85"/>
      <c r="E889" s="85"/>
      <c r="F889" s="85"/>
      <c r="G889" s="85"/>
      <c r="H889" s="91"/>
      <c r="I889" s="92"/>
      <c r="J889" s="88"/>
      <c r="K889" s="87"/>
      <c r="L889" s="86"/>
      <c r="M889" s="85"/>
      <c r="N889" s="86"/>
      <c r="O889" s="85"/>
      <c r="P889" s="85"/>
    </row>
    <row r="890" spans="1:16" x14ac:dyDescent="0.25">
      <c r="A890" s="85"/>
      <c r="B890" s="90"/>
      <c r="C890" s="85"/>
      <c r="D890" s="85"/>
      <c r="E890" s="85"/>
      <c r="F890" s="85"/>
      <c r="G890" s="85"/>
      <c r="H890" s="91"/>
      <c r="I890" s="92"/>
      <c r="J890" s="88"/>
      <c r="K890" s="87"/>
      <c r="L890" s="86"/>
      <c r="M890" s="85"/>
      <c r="N890" s="86"/>
      <c r="O890" s="85"/>
      <c r="P890" s="85"/>
    </row>
    <row r="891" spans="1:16" x14ac:dyDescent="0.25">
      <c r="A891" s="85"/>
      <c r="B891" s="90"/>
      <c r="C891" s="85"/>
      <c r="D891" s="85"/>
      <c r="E891" s="85"/>
      <c r="F891" s="85"/>
      <c r="G891" s="85"/>
      <c r="H891" s="91"/>
      <c r="I891" s="92"/>
      <c r="J891" s="88"/>
      <c r="K891" s="87"/>
      <c r="L891" s="86"/>
      <c r="M891" s="85"/>
      <c r="N891" s="86"/>
      <c r="O891" s="85"/>
      <c r="P891" s="85"/>
    </row>
    <row r="892" spans="1:16" x14ac:dyDescent="0.25">
      <c r="A892" s="85"/>
      <c r="B892" s="90"/>
      <c r="C892" s="85"/>
      <c r="D892" s="85"/>
      <c r="E892" s="85"/>
      <c r="F892" s="85"/>
      <c r="G892" s="85"/>
      <c r="H892" s="91"/>
      <c r="I892" s="92"/>
      <c r="J892" s="88"/>
      <c r="K892" s="87"/>
      <c r="L892" s="86"/>
      <c r="M892" s="85"/>
      <c r="N892" s="86"/>
      <c r="O892" s="85"/>
      <c r="P892" s="85"/>
    </row>
    <row r="893" spans="1:16" x14ac:dyDescent="0.25">
      <c r="A893" s="85"/>
      <c r="B893" s="90"/>
      <c r="C893" s="85"/>
      <c r="D893" s="85"/>
      <c r="E893" s="85"/>
      <c r="F893" s="85"/>
      <c r="G893" s="85"/>
      <c r="H893" s="91"/>
      <c r="I893" s="92"/>
      <c r="J893" s="88"/>
      <c r="K893" s="87"/>
      <c r="L893" s="86"/>
      <c r="M893" s="85"/>
      <c r="N893" s="86"/>
      <c r="O893" s="85"/>
      <c r="P893" s="85"/>
    </row>
    <row r="894" spans="1:16" x14ac:dyDescent="0.25">
      <c r="A894" s="85"/>
      <c r="B894" s="90"/>
      <c r="C894" s="85"/>
      <c r="D894" s="85"/>
      <c r="E894" s="85"/>
      <c r="F894" s="85"/>
      <c r="G894" s="85"/>
      <c r="H894" s="91"/>
      <c r="I894" s="92"/>
      <c r="J894" s="88"/>
      <c r="K894" s="87"/>
      <c r="L894" s="86"/>
      <c r="M894" s="85"/>
      <c r="N894" s="86"/>
      <c r="O894" s="85"/>
      <c r="P894" s="85"/>
    </row>
    <row r="895" spans="1:16" x14ac:dyDescent="0.25">
      <c r="A895" s="85"/>
      <c r="B895" s="90"/>
      <c r="C895" s="85"/>
      <c r="D895" s="85"/>
      <c r="E895" s="85"/>
      <c r="F895" s="85"/>
      <c r="G895" s="85"/>
      <c r="H895" s="91"/>
      <c r="I895" s="92"/>
      <c r="J895" s="88"/>
      <c r="K895" s="87"/>
      <c r="L895" s="86"/>
      <c r="M895" s="85"/>
      <c r="N895" s="86"/>
      <c r="O895" s="85"/>
      <c r="P895" s="85"/>
    </row>
    <row r="896" spans="1:16" x14ac:dyDescent="0.25">
      <c r="A896" s="85"/>
      <c r="B896" s="90"/>
      <c r="C896" s="85"/>
      <c r="D896" s="85"/>
      <c r="E896" s="85"/>
      <c r="F896" s="85"/>
      <c r="G896" s="85"/>
      <c r="H896" s="91"/>
      <c r="I896" s="92"/>
      <c r="J896" s="88"/>
      <c r="K896" s="87"/>
      <c r="L896" s="86"/>
      <c r="M896" s="85"/>
      <c r="N896" s="86"/>
      <c r="O896" s="85"/>
      <c r="P896" s="85"/>
    </row>
    <row r="897" spans="1:16" x14ac:dyDescent="0.25">
      <c r="A897" s="85"/>
      <c r="B897" s="90"/>
      <c r="C897" s="85"/>
      <c r="D897" s="85"/>
      <c r="E897" s="85"/>
      <c r="F897" s="85"/>
      <c r="G897" s="85"/>
      <c r="H897" s="91"/>
      <c r="I897" s="92"/>
      <c r="J897" s="88"/>
      <c r="K897" s="87"/>
      <c r="L897" s="86"/>
      <c r="M897" s="85"/>
      <c r="N897" s="86"/>
      <c r="O897" s="85"/>
      <c r="P897" s="85"/>
    </row>
    <row r="898" spans="1:16" x14ac:dyDescent="0.25">
      <c r="A898" s="85"/>
      <c r="B898" s="90"/>
      <c r="C898" s="85"/>
      <c r="D898" s="85"/>
      <c r="E898" s="85"/>
      <c r="F898" s="85"/>
      <c r="G898" s="85"/>
      <c r="H898" s="91"/>
      <c r="I898" s="92"/>
      <c r="J898" s="88"/>
      <c r="K898" s="87"/>
      <c r="L898" s="86"/>
      <c r="M898" s="85"/>
      <c r="N898" s="86"/>
      <c r="O898" s="85"/>
      <c r="P898" s="85"/>
    </row>
    <row r="899" spans="1:16" x14ac:dyDescent="0.25">
      <c r="A899" s="85"/>
      <c r="B899" s="90"/>
      <c r="C899" s="85"/>
      <c r="D899" s="85"/>
      <c r="E899" s="85"/>
      <c r="F899" s="85"/>
      <c r="G899" s="85"/>
      <c r="H899" s="91"/>
      <c r="I899" s="92"/>
      <c r="J899" s="88"/>
      <c r="K899" s="87"/>
      <c r="L899" s="86"/>
      <c r="M899" s="85"/>
      <c r="N899" s="86"/>
      <c r="O899" s="85"/>
      <c r="P899" s="85"/>
    </row>
    <row r="900" spans="1:16" x14ac:dyDescent="0.25">
      <c r="A900" s="85"/>
      <c r="B900" s="90"/>
      <c r="C900" s="85"/>
      <c r="D900" s="85"/>
      <c r="E900" s="85"/>
      <c r="F900" s="85"/>
      <c r="G900" s="85"/>
      <c r="H900" s="91"/>
      <c r="I900" s="92"/>
      <c r="J900" s="88"/>
      <c r="K900" s="87"/>
      <c r="L900" s="86"/>
      <c r="M900" s="85"/>
      <c r="N900" s="86"/>
      <c r="O900" s="85"/>
      <c r="P900" s="85"/>
    </row>
    <row r="901" spans="1:16" x14ac:dyDescent="0.25">
      <c r="A901" s="85"/>
      <c r="B901" s="90"/>
      <c r="C901" s="85"/>
      <c r="D901" s="85"/>
      <c r="E901" s="85"/>
      <c r="F901" s="85"/>
      <c r="G901" s="85"/>
      <c r="H901" s="91"/>
      <c r="I901" s="92"/>
      <c r="J901" s="88"/>
      <c r="K901" s="87"/>
      <c r="L901" s="86"/>
      <c r="M901" s="85"/>
      <c r="N901" s="86"/>
      <c r="O901" s="85"/>
      <c r="P901" s="85"/>
    </row>
    <row r="902" spans="1:16" x14ac:dyDescent="0.25">
      <c r="A902" s="85"/>
      <c r="B902" s="90"/>
      <c r="C902" s="85"/>
      <c r="D902" s="85"/>
      <c r="E902" s="85"/>
      <c r="F902" s="85"/>
      <c r="G902" s="85"/>
      <c r="H902" s="91"/>
      <c r="I902" s="92"/>
      <c r="J902" s="88"/>
      <c r="K902" s="87"/>
      <c r="L902" s="86"/>
      <c r="M902" s="85"/>
      <c r="N902" s="86"/>
      <c r="O902" s="85"/>
      <c r="P902" s="85"/>
    </row>
    <row r="903" spans="1:16" x14ac:dyDescent="0.25">
      <c r="A903" s="85"/>
      <c r="B903" s="90"/>
      <c r="C903" s="85"/>
      <c r="D903" s="85"/>
      <c r="E903" s="85"/>
      <c r="F903" s="85"/>
      <c r="G903" s="85"/>
      <c r="H903" s="91"/>
      <c r="I903" s="92"/>
      <c r="J903" s="88"/>
      <c r="K903" s="87"/>
      <c r="L903" s="86"/>
      <c r="M903" s="85"/>
      <c r="N903" s="86"/>
      <c r="O903" s="85"/>
      <c r="P903" s="85"/>
    </row>
    <row r="904" spans="1:16" x14ac:dyDescent="0.25">
      <c r="A904" s="85"/>
      <c r="B904" s="90"/>
      <c r="C904" s="85"/>
      <c r="D904" s="85"/>
      <c r="E904" s="85"/>
      <c r="F904" s="85"/>
      <c r="G904" s="85"/>
      <c r="H904" s="91"/>
      <c r="I904" s="92"/>
      <c r="J904" s="88"/>
      <c r="K904" s="87"/>
      <c r="L904" s="86"/>
      <c r="M904" s="85"/>
      <c r="N904" s="86"/>
      <c r="O904" s="85"/>
      <c r="P904" s="85"/>
    </row>
    <row r="905" spans="1:16" x14ac:dyDescent="0.25">
      <c r="A905" s="85"/>
      <c r="B905" s="90"/>
      <c r="C905" s="85"/>
      <c r="D905" s="85"/>
      <c r="E905" s="85"/>
      <c r="F905" s="85"/>
      <c r="G905" s="85"/>
      <c r="H905" s="91"/>
      <c r="I905" s="92"/>
      <c r="J905" s="88"/>
      <c r="K905" s="87"/>
      <c r="L905" s="86"/>
      <c r="M905" s="85"/>
      <c r="N905" s="86"/>
      <c r="O905" s="85"/>
      <c r="P905" s="85"/>
    </row>
    <row r="906" spans="1:16" x14ac:dyDescent="0.25">
      <c r="A906" s="85"/>
      <c r="B906" s="90"/>
      <c r="C906" s="85"/>
      <c r="D906" s="85"/>
      <c r="E906" s="85"/>
      <c r="F906" s="85"/>
      <c r="G906" s="85"/>
      <c r="H906" s="91"/>
      <c r="I906" s="92"/>
      <c r="J906" s="88"/>
      <c r="K906" s="87"/>
      <c r="L906" s="86"/>
      <c r="M906" s="85"/>
      <c r="N906" s="86"/>
      <c r="O906" s="85"/>
      <c r="P906" s="85"/>
    </row>
    <row r="907" spans="1:16" x14ac:dyDescent="0.25">
      <c r="A907" s="85"/>
      <c r="B907" s="90"/>
      <c r="C907" s="85"/>
      <c r="D907" s="85"/>
      <c r="E907" s="85"/>
      <c r="F907" s="85"/>
      <c r="G907" s="85"/>
      <c r="H907" s="91"/>
      <c r="I907" s="92"/>
      <c r="J907" s="88"/>
      <c r="K907" s="87"/>
      <c r="L907" s="86"/>
      <c r="M907" s="85"/>
      <c r="N907" s="86"/>
      <c r="O907" s="85"/>
      <c r="P907" s="85"/>
    </row>
    <row r="908" spans="1:16" x14ac:dyDescent="0.25">
      <c r="A908" s="85"/>
      <c r="B908" s="90"/>
      <c r="C908" s="85"/>
      <c r="D908" s="85"/>
      <c r="E908" s="85"/>
      <c r="F908" s="85"/>
      <c r="G908" s="85"/>
      <c r="H908" s="91"/>
      <c r="I908" s="92"/>
      <c r="J908" s="88"/>
      <c r="K908" s="87"/>
      <c r="L908" s="86"/>
      <c r="M908" s="85"/>
      <c r="N908" s="86"/>
      <c r="O908" s="85"/>
      <c r="P908" s="85"/>
    </row>
    <row r="909" spans="1:16" x14ac:dyDescent="0.25">
      <c r="A909" s="85"/>
      <c r="B909" s="90"/>
      <c r="C909" s="85"/>
      <c r="D909" s="85"/>
      <c r="E909" s="85"/>
      <c r="F909" s="85"/>
      <c r="G909" s="85"/>
      <c r="H909" s="91"/>
      <c r="I909" s="92"/>
      <c r="J909" s="88"/>
      <c r="K909" s="87"/>
      <c r="L909" s="86"/>
      <c r="M909" s="85"/>
      <c r="N909" s="86"/>
      <c r="O909" s="85"/>
      <c r="P909" s="85"/>
    </row>
    <row r="910" spans="1:16" x14ac:dyDescent="0.25">
      <c r="A910" s="85"/>
      <c r="B910" s="90"/>
      <c r="C910" s="85"/>
      <c r="D910" s="85"/>
      <c r="E910" s="85"/>
      <c r="F910" s="85"/>
      <c r="G910" s="85"/>
      <c r="H910" s="91"/>
      <c r="I910" s="92"/>
      <c r="J910" s="88"/>
      <c r="K910" s="87"/>
      <c r="L910" s="86"/>
      <c r="M910" s="85"/>
      <c r="N910" s="86"/>
      <c r="O910" s="85"/>
      <c r="P910" s="85"/>
    </row>
    <row r="911" spans="1:16" x14ac:dyDescent="0.25">
      <c r="A911" s="85"/>
      <c r="B911" s="90"/>
      <c r="C911" s="85"/>
      <c r="D911" s="85"/>
      <c r="E911" s="85"/>
      <c r="F911" s="85"/>
      <c r="G911" s="85"/>
      <c r="H911" s="91"/>
      <c r="I911" s="92"/>
      <c r="J911" s="88"/>
      <c r="K911" s="87"/>
      <c r="L911" s="86"/>
      <c r="M911" s="85"/>
      <c r="N911" s="86"/>
      <c r="O911" s="85"/>
      <c r="P911" s="85"/>
    </row>
    <row r="912" spans="1:16" x14ac:dyDescent="0.25">
      <c r="A912" s="85"/>
      <c r="B912" s="90"/>
      <c r="C912" s="85"/>
      <c r="D912" s="85"/>
      <c r="E912" s="85"/>
      <c r="F912" s="85"/>
      <c r="G912" s="85"/>
      <c r="H912" s="91"/>
      <c r="I912" s="92"/>
      <c r="J912" s="88"/>
      <c r="K912" s="87"/>
      <c r="L912" s="86"/>
      <c r="M912" s="85"/>
      <c r="N912" s="86"/>
      <c r="O912" s="85"/>
      <c r="P912" s="85"/>
    </row>
    <row r="913" spans="1:16" x14ac:dyDescent="0.25">
      <c r="A913" s="85"/>
      <c r="B913" s="90"/>
      <c r="C913" s="85"/>
      <c r="D913" s="85"/>
      <c r="E913" s="85"/>
      <c r="F913" s="85"/>
      <c r="G913" s="85"/>
      <c r="H913" s="91"/>
      <c r="I913" s="92"/>
      <c r="J913" s="88"/>
      <c r="K913" s="87"/>
      <c r="L913" s="86"/>
      <c r="M913" s="85"/>
      <c r="N913" s="86"/>
      <c r="O913" s="85"/>
      <c r="P913" s="85"/>
    </row>
    <row r="914" spans="1:16" x14ac:dyDescent="0.25">
      <c r="A914" s="85"/>
      <c r="B914" s="90"/>
      <c r="C914" s="85"/>
      <c r="D914" s="85"/>
      <c r="E914" s="85"/>
      <c r="F914" s="85"/>
      <c r="G914" s="85"/>
      <c r="H914" s="91"/>
      <c r="I914" s="92"/>
      <c r="J914" s="88"/>
      <c r="K914" s="87"/>
      <c r="L914" s="86"/>
      <c r="M914" s="85"/>
      <c r="N914" s="86"/>
      <c r="O914" s="85"/>
      <c r="P914" s="85"/>
    </row>
    <row r="915" spans="1:16" x14ac:dyDescent="0.25">
      <c r="A915" s="85"/>
      <c r="B915" s="90"/>
      <c r="C915" s="85"/>
      <c r="D915" s="85"/>
      <c r="E915" s="85"/>
      <c r="F915" s="85"/>
      <c r="G915" s="85"/>
      <c r="H915" s="91"/>
      <c r="I915" s="92"/>
      <c r="J915" s="88"/>
      <c r="K915" s="87"/>
      <c r="L915" s="86"/>
      <c r="M915" s="85"/>
      <c r="N915" s="86"/>
      <c r="O915" s="85"/>
      <c r="P915" s="85"/>
    </row>
    <row r="916" spans="1:16" x14ac:dyDescent="0.25">
      <c r="A916" s="85"/>
      <c r="B916" s="90"/>
      <c r="C916" s="85"/>
      <c r="D916" s="85"/>
      <c r="E916" s="85"/>
      <c r="F916" s="85"/>
      <c r="G916" s="85"/>
      <c r="H916" s="91"/>
      <c r="I916" s="92"/>
      <c r="J916" s="88"/>
      <c r="K916" s="87"/>
      <c r="L916" s="86"/>
      <c r="M916" s="85"/>
      <c r="N916" s="86"/>
      <c r="O916" s="85"/>
      <c r="P916" s="85"/>
    </row>
    <row r="917" spans="1:16" x14ac:dyDescent="0.25">
      <c r="A917" s="85"/>
      <c r="B917" s="90"/>
      <c r="C917" s="85"/>
      <c r="D917" s="85"/>
      <c r="E917" s="85"/>
      <c r="F917" s="85"/>
      <c r="G917" s="85"/>
      <c r="H917" s="91"/>
      <c r="I917" s="92"/>
      <c r="J917" s="88"/>
      <c r="K917" s="87"/>
      <c r="L917" s="86"/>
      <c r="M917" s="85"/>
      <c r="N917" s="86"/>
      <c r="O917" s="85"/>
      <c r="P917" s="85"/>
    </row>
    <row r="918" spans="1:16" x14ac:dyDescent="0.25">
      <c r="A918" s="85"/>
      <c r="B918" s="90"/>
      <c r="C918" s="85"/>
      <c r="D918" s="85"/>
      <c r="E918" s="85"/>
      <c r="F918" s="85"/>
      <c r="G918" s="85"/>
      <c r="H918" s="91"/>
      <c r="I918" s="92"/>
      <c r="J918" s="88"/>
      <c r="K918" s="87"/>
      <c r="L918" s="86"/>
      <c r="M918" s="85"/>
      <c r="N918" s="86"/>
      <c r="O918" s="85"/>
      <c r="P918" s="85"/>
    </row>
    <row r="919" spans="1:16" x14ac:dyDescent="0.25">
      <c r="A919" s="85"/>
      <c r="B919" s="90"/>
      <c r="C919" s="85"/>
      <c r="D919" s="85"/>
      <c r="E919" s="85"/>
      <c r="F919" s="85"/>
      <c r="G919" s="85"/>
      <c r="H919" s="91"/>
      <c r="I919" s="92"/>
      <c r="J919" s="88"/>
      <c r="K919" s="87"/>
      <c r="L919" s="86"/>
      <c r="M919" s="85"/>
      <c r="N919" s="86"/>
      <c r="O919" s="85"/>
      <c r="P919" s="85"/>
    </row>
    <row r="920" spans="1:16" x14ac:dyDescent="0.25">
      <c r="A920" s="85"/>
      <c r="B920" s="90"/>
      <c r="C920" s="85"/>
      <c r="D920" s="85"/>
      <c r="E920" s="85"/>
      <c r="F920" s="85"/>
      <c r="G920" s="85"/>
      <c r="H920" s="91"/>
      <c r="I920" s="92"/>
      <c r="J920" s="88"/>
      <c r="K920" s="87"/>
      <c r="L920" s="86"/>
      <c r="M920" s="85"/>
      <c r="N920" s="86"/>
      <c r="O920" s="85"/>
      <c r="P920" s="85"/>
    </row>
    <row r="921" spans="1:16" x14ac:dyDescent="0.25">
      <c r="A921" s="85"/>
      <c r="B921" s="90"/>
      <c r="C921" s="85"/>
      <c r="D921" s="85"/>
      <c r="E921" s="85"/>
      <c r="F921" s="85"/>
      <c r="G921" s="85"/>
      <c r="H921" s="91"/>
      <c r="I921" s="92"/>
      <c r="J921" s="88"/>
      <c r="K921" s="87"/>
      <c r="L921" s="86"/>
      <c r="M921" s="85"/>
      <c r="N921" s="86"/>
      <c r="O921" s="85"/>
      <c r="P921" s="85"/>
    </row>
    <row r="922" spans="1:16" x14ac:dyDescent="0.25">
      <c r="A922" s="85"/>
      <c r="B922" s="90"/>
      <c r="C922" s="85"/>
      <c r="D922" s="85"/>
      <c r="E922" s="85"/>
      <c r="F922" s="85"/>
      <c r="G922" s="85"/>
      <c r="H922" s="91"/>
      <c r="I922" s="92"/>
      <c r="J922" s="88"/>
      <c r="K922" s="87"/>
      <c r="L922" s="86"/>
      <c r="M922" s="85"/>
      <c r="N922" s="86"/>
      <c r="O922" s="85"/>
      <c r="P922" s="85"/>
    </row>
    <row r="923" spans="1:16" x14ac:dyDescent="0.25">
      <c r="A923" s="85"/>
      <c r="B923" s="90"/>
      <c r="C923" s="85"/>
      <c r="D923" s="85"/>
      <c r="E923" s="85"/>
      <c r="F923" s="85"/>
      <c r="G923" s="85"/>
      <c r="H923" s="91"/>
      <c r="I923" s="92"/>
      <c r="J923" s="88"/>
      <c r="K923" s="87"/>
      <c r="L923" s="86"/>
      <c r="M923" s="85"/>
      <c r="N923" s="86"/>
      <c r="O923" s="85"/>
      <c r="P923" s="85"/>
    </row>
    <row r="924" spans="1:16" x14ac:dyDescent="0.25">
      <c r="A924" s="85"/>
      <c r="B924" s="90"/>
      <c r="C924" s="85"/>
      <c r="D924" s="85"/>
      <c r="E924" s="85"/>
      <c r="F924" s="85"/>
      <c r="G924" s="85"/>
      <c r="H924" s="91"/>
      <c r="I924" s="92"/>
      <c r="J924" s="88"/>
      <c r="K924" s="87"/>
      <c r="L924" s="86"/>
      <c r="M924" s="85"/>
      <c r="N924" s="86"/>
      <c r="O924" s="85"/>
      <c r="P924" s="85"/>
    </row>
    <row r="925" spans="1:16" x14ac:dyDescent="0.25">
      <c r="A925" s="85"/>
      <c r="B925" s="90"/>
      <c r="C925" s="85"/>
      <c r="D925" s="85"/>
      <c r="E925" s="85"/>
      <c r="F925" s="85"/>
      <c r="G925" s="85"/>
      <c r="H925" s="91"/>
      <c r="I925" s="92"/>
      <c r="J925" s="88"/>
      <c r="K925" s="87"/>
      <c r="L925" s="86"/>
      <c r="M925" s="85"/>
      <c r="N925" s="86"/>
      <c r="O925" s="85"/>
      <c r="P925" s="85"/>
    </row>
    <row r="926" spans="1:16" x14ac:dyDescent="0.25">
      <c r="A926" s="85"/>
      <c r="B926" s="90"/>
      <c r="C926" s="85"/>
      <c r="D926" s="85"/>
      <c r="E926" s="85"/>
      <c r="F926" s="85"/>
      <c r="G926" s="85"/>
      <c r="H926" s="91"/>
      <c r="I926" s="92"/>
      <c r="J926" s="88"/>
      <c r="K926" s="87"/>
      <c r="L926" s="86"/>
      <c r="M926" s="85"/>
      <c r="N926" s="86"/>
      <c r="O926" s="85"/>
      <c r="P926" s="85"/>
    </row>
    <row r="927" spans="1:16" x14ac:dyDescent="0.25">
      <c r="A927" s="85"/>
      <c r="B927" s="90"/>
      <c r="C927" s="85"/>
      <c r="D927" s="85"/>
      <c r="E927" s="85"/>
      <c r="F927" s="85"/>
      <c r="G927" s="85"/>
      <c r="H927" s="91"/>
      <c r="I927" s="92"/>
      <c r="J927" s="88"/>
      <c r="K927" s="87"/>
      <c r="L927" s="86"/>
      <c r="M927" s="85"/>
      <c r="N927" s="86"/>
      <c r="O927" s="85"/>
      <c r="P927" s="85"/>
    </row>
    <row r="928" spans="1:16" x14ac:dyDescent="0.25">
      <c r="A928" s="85"/>
      <c r="B928" s="90"/>
      <c r="C928" s="85"/>
      <c r="D928" s="85"/>
      <c r="E928" s="85"/>
      <c r="F928" s="85"/>
      <c r="G928" s="85"/>
      <c r="H928" s="91"/>
      <c r="I928" s="92"/>
      <c r="J928" s="88"/>
      <c r="K928" s="87"/>
      <c r="L928" s="86"/>
      <c r="M928" s="85"/>
      <c r="N928" s="86"/>
      <c r="O928" s="85"/>
      <c r="P928" s="85"/>
    </row>
    <row r="929" spans="1:16" x14ac:dyDescent="0.25">
      <c r="A929" s="85"/>
      <c r="B929" s="90"/>
      <c r="C929" s="85"/>
      <c r="D929" s="85"/>
      <c r="E929" s="85"/>
      <c r="F929" s="85"/>
      <c r="G929" s="85"/>
      <c r="H929" s="91"/>
      <c r="I929" s="92"/>
      <c r="J929" s="88"/>
      <c r="K929" s="87"/>
      <c r="L929" s="86"/>
      <c r="M929" s="85"/>
      <c r="N929" s="86"/>
      <c r="O929" s="85"/>
      <c r="P929" s="85"/>
    </row>
    <row r="930" spans="1:16" x14ac:dyDescent="0.25">
      <c r="A930" s="85"/>
      <c r="B930" s="90"/>
      <c r="C930" s="85"/>
      <c r="D930" s="85"/>
      <c r="E930" s="85"/>
      <c r="F930" s="85"/>
      <c r="G930" s="85"/>
      <c r="H930" s="91"/>
      <c r="I930" s="92"/>
      <c r="J930" s="88"/>
      <c r="K930" s="87"/>
      <c r="L930" s="86"/>
      <c r="M930" s="85"/>
      <c r="N930" s="86"/>
      <c r="O930" s="85"/>
      <c r="P930" s="85"/>
    </row>
    <row r="931" spans="1:16" x14ac:dyDescent="0.25">
      <c r="A931" s="85"/>
      <c r="B931" s="90"/>
      <c r="C931" s="85"/>
      <c r="D931" s="85"/>
      <c r="E931" s="85"/>
      <c r="F931" s="85"/>
      <c r="G931" s="85"/>
      <c r="H931" s="91"/>
      <c r="I931" s="92"/>
      <c r="J931" s="88"/>
      <c r="K931" s="87"/>
      <c r="L931" s="86"/>
      <c r="M931" s="85"/>
      <c r="N931" s="86"/>
      <c r="O931" s="85"/>
      <c r="P931" s="85"/>
    </row>
    <row r="932" spans="1:16" x14ac:dyDescent="0.25">
      <c r="A932" s="85"/>
      <c r="B932" s="90"/>
      <c r="C932" s="85"/>
      <c r="D932" s="85"/>
      <c r="E932" s="85"/>
      <c r="F932" s="85"/>
      <c r="G932" s="85"/>
      <c r="H932" s="91"/>
      <c r="I932" s="92"/>
      <c r="J932" s="88"/>
      <c r="K932" s="87"/>
      <c r="L932" s="86"/>
      <c r="M932" s="85"/>
      <c r="N932" s="86"/>
      <c r="O932" s="85"/>
      <c r="P932" s="85"/>
    </row>
    <row r="933" spans="1:16" x14ac:dyDescent="0.25">
      <c r="A933" s="85"/>
      <c r="B933" s="90"/>
      <c r="C933" s="85"/>
      <c r="D933" s="85"/>
      <c r="E933" s="85"/>
      <c r="F933" s="85"/>
      <c r="G933" s="85"/>
      <c r="H933" s="91"/>
      <c r="I933" s="92"/>
      <c r="J933" s="88"/>
      <c r="K933" s="87"/>
      <c r="L933" s="86"/>
      <c r="M933" s="85"/>
      <c r="N933" s="86"/>
      <c r="O933" s="85"/>
      <c r="P933" s="85"/>
    </row>
    <row r="934" spans="1:16" x14ac:dyDescent="0.25">
      <c r="A934" s="85"/>
      <c r="B934" s="90"/>
      <c r="C934" s="85"/>
      <c r="D934" s="85"/>
      <c r="E934" s="85"/>
      <c r="F934" s="85"/>
      <c r="G934" s="85"/>
      <c r="H934" s="91"/>
      <c r="I934" s="92"/>
      <c r="J934" s="88"/>
      <c r="K934" s="87"/>
      <c r="L934" s="86"/>
      <c r="M934" s="85"/>
      <c r="N934" s="86"/>
      <c r="O934" s="85"/>
      <c r="P934" s="85"/>
    </row>
    <row r="935" spans="1:16" x14ac:dyDescent="0.25">
      <c r="A935" s="85"/>
      <c r="B935" s="90"/>
      <c r="C935" s="85"/>
      <c r="D935" s="85"/>
      <c r="E935" s="85"/>
      <c r="F935" s="85"/>
      <c r="G935" s="85"/>
      <c r="H935" s="91"/>
      <c r="I935" s="92"/>
      <c r="J935" s="88"/>
      <c r="K935" s="87"/>
      <c r="L935" s="86"/>
      <c r="M935" s="85"/>
      <c r="N935" s="86"/>
      <c r="O935" s="85"/>
      <c r="P935" s="85"/>
    </row>
    <row r="936" spans="1:16" x14ac:dyDescent="0.25">
      <c r="A936" s="85"/>
      <c r="B936" s="90"/>
      <c r="C936" s="85"/>
      <c r="D936" s="85"/>
      <c r="E936" s="85"/>
      <c r="F936" s="85"/>
      <c r="G936" s="85"/>
      <c r="H936" s="91"/>
      <c r="I936" s="92"/>
      <c r="J936" s="88"/>
      <c r="K936" s="87"/>
      <c r="L936" s="86"/>
      <c r="M936" s="85"/>
      <c r="N936" s="86"/>
      <c r="O936" s="85"/>
      <c r="P936" s="85"/>
    </row>
    <row r="937" spans="1:16" x14ac:dyDescent="0.25">
      <c r="A937" s="85"/>
      <c r="B937" s="90"/>
      <c r="C937" s="85"/>
      <c r="D937" s="85"/>
      <c r="E937" s="85"/>
      <c r="F937" s="85"/>
      <c r="G937" s="85"/>
      <c r="H937" s="91"/>
      <c r="I937" s="92"/>
      <c r="J937" s="88"/>
      <c r="K937" s="87"/>
      <c r="L937" s="86"/>
      <c r="M937" s="85"/>
      <c r="N937" s="86"/>
      <c r="O937" s="85"/>
      <c r="P937" s="85"/>
    </row>
    <row r="938" spans="1:16" x14ac:dyDescent="0.25">
      <c r="A938" s="85"/>
      <c r="B938" s="90"/>
      <c r="C938" s="85"/>
      <c r="D938" s="85"/>
      <c r="E938" s="85"/>
      <c r="F938" s="85"/>
      <c r="G938" s="85"/>
      <c r="H938" s="91"/>
      <c r="I938" s="92"/>
      <c r="J938" s="88"/>
      <c r="K938" s="87"/>
      <c r="L938" s="86"/>
      <c r="M938" s="85"/>
      <c r="N938" s="86"/>
      <c r="O938" s="85"/>
      <c r="P938" s="85"/>
    </row>
    <row r="939" spans="1:16" x14ac:dyDescent="0.25">
      <c r="A939" s="85"/>
      <c r="B939" s="90"/>
      <c r="C939" s="85"/>
      <c r="D939" s="85"/>
      <c r="E939" s="85"/>
      <c r="F939" s="85"/>
      <c r="G939" s="85"/>
      <c r="H939" s="91"/>
      <c r="I939" s="92"/>
      <c r="J939" s="88"/>
      <c r="K939" s="87"/>
      <c r="L939" s="86"/>
      <c r="M939" s="85"/>
      <c r="N939" s="86"/>
      <c r="O939" s="85"/>
      <c r="P939" s="85"/>
    </row>
    <row r="940" spans="1:16" x14ac:dyDescent="0.25">
      <c r="A940" s="85"/>
      <c r="B940" s="90"/>
      <c r="C940" s="85"/>
      <c r="D940" s="85"/>
      <c r="E940" s="85"/>
      <c r="F940" s="85"/>
      <c r="G940" s="85"/>
      <c r="H940" s="91"/>
      <c r="I940" s="92"/>
      <c r="J940" s="88"/>
      <c r="K940" s="87"/>
      <c r="L940" s="86"/>
      <c r="M940" s="85"/>
      <c r="N940" s="86"/>
      <c r="O940" s="85"/>
      <c r="P940" s="85"/>
    </row>
    <row r="941" spans="1:16" x14ac:dyDescent="0.25">
      <c r="A941" s="85"/>
      <c r="B941" s="90"/>
      <c r="C941" s="85"/>
      <c r="D941" s="85"/>
      <c r="E941" s="85"/>
      <c r="F941" s="85"/>
      <c r="G941" s="85"/>
      <c r="H941" s="91"/>
      <c r="I941" s="92"/>
      <c r="J941" s="88"/>
      <c r="K941" s="87"/>
      <c r="L941" s="86"/>
      <c r="M941" s="85"/>
      <c r="N941" s="86"/>
      <c r="O941" s="85"/>
      <c r="P941" s="85"/>
    </row>
    <row r="942" spans="1:16" x14ac:dyDescent="0.25">
      <c r="A942" s="85"/>
      <c r="B942" s="90"/>
      <c r="C942" s="85"/>
      <c r="D942" s="85"/>
      <c r="E942" s="85"/>
      <c r="F942" s="85"/>
      <c r="G942" s="85"/>
      <c r="H942" s="91"/>
      <c r="I942" s="92"/>
      <c r="J942" s="88"/>
      <c r="K942" s="87"/>
      <c r="L942" s="86"/>
      <c r="M942" s="85"/>
      <c r="N942" s="86"/>
      <c r="O942" s="85"/>
      <c r="P942" s="85"/>
    </row>
    <row r="943" spans="1:16" x14ac:dyDescent="0.25">
      <c r="A943" s="85"/>
      <c r="B943" s="90"/>
      <c r="C943" s="85"/>
      <c r="D943" s="85"/>
      <c r="E943" s="85"/>
      <c r="F943" s="85"/>
      <c r="G943" s="85"/>
      <c r="H943" s="91"/>
      <c r="I943" s="92"/>
      <c r="J943" s="88"/>
      <c r="K943" s="87"/>
      <c r="L943" s="86"/>
      <c r="M943" s="85"/>
      <c r="N943" s="86"/>
      <c r="O943" s="85"/>
      <c r="P943" s="85"/>
    </row>
    <row r="944" spans="1:16" x14ac:dyDescent="0.25">
      <c r="A944" s="85"/>
      <c r="B944" s="90"/>
      <c r="C944" s="85"/>
      <c r="D944" s="85"/>
      <c r="E944" s="85"/>
      <c r="F944" s="85"/>
      <c r="G944" s="85"/>
      <c r="H944" s="91"/>
      <c r="I944" s="92"/>
      <c r="J944" s="88"/>
      <c r="K944" s="87"/>
      <c r="L944" s="86"/>
      <c r="M944" s="85"/>
      <c r="N944" s="86"/>
      <c r="O944" s="85"/>
      <c r="P944" s="85"/>
    </row>
    <row r="945" spans="1:16" x14ac:dyDescent="0.25">
      <c r="A945" s="85"/>
      <c r="B945" s="90"/>
      <c r="C945" s="85"/>
      <c r="D945" s="85"/>
      <c r="E945" s="85"/>
      <c r="F945" s="85"/>
      <c r="G945" s="85"/>
      <c r="H945" s="91"/>
      <c r="I945" s="92"/>
      <c r="J945" s="88"/>
      <c r="K945" s="87"/>
      <c r="L945" s="86"/>
      <c r="M945" s="85"/>
      <c r="N945" s="86"/>
      <c r="O945" s="85"/>
      <c r="P945" s="85"/>
    </row>
    <row r="946" spans="1:16" x14ac:dyDescent="0.25">
      <c r="A946" s="85"/>
      <c r="B946" s="90"/>
      <c r="C946" s="85"/>
      <c r="D946" s="85"/>
      <c r="E946" s="85"/>
      <c r="F946" s="85"/>
      <c r="G946" s="85"/>
      <c r="H946" s="91"/>
      <c r="I946" s="92"/>
      <c r="J946" s="88"/>
      <c r="K946" s="87"/>
      <c r="L946" s="86"/>
      <c r="M946" s="85"/>
      <c r="N946" s="86"/>
      <c r="O946" s="85"/>
      <c r="P946" s="85"/>
    </row>
    <row r="947" spans="1:16" x14ac:dyDescent="0.25">
      <c r="A947" s="85"/>
      <c r="B947" s="90"/>
      <c r="C947" s="85"/>
      <c r="D947" s="85"/>
      <c r="E947" s="85"/>
      <c r="F947" s="85"/>
      <c r="G947" s="85"/>
      <c r="H947" s="91"/>
      <c r="I947" s="92"/>
      <c r="J947" s="88"/>
      <c r="K947" s="87"/>
      <c r="L947" s="86"/>
      <c r="M947" s="85"/>
      <c r="N947" s="86"/>
      <c r="O947" s="85"/>
      <c r="P947" s="85"/>
    </row>
    <row r="948" spans="1:16" x14ac:dyDescent="0.25">
      <c r="A948" s="85"/>
      <c r="B948" s="90"/>
      <c r="C948" s="85"/>
      <c r="D948" s="85"/>
      <c r="E948" s="85"/>
      <c r="F948" s="85"/>
      <c r="G948" s="85"/>
      <c r="H948" s="91"/>
      <c r="I948" s="92"/>
      <c r="J948" s="88"/>
      <c r="K948" s="87"/>
      <c r="L948" s="86"/>
      <c r="M948" s="85"/>
      <c r="N948" s="86"/>
      <c r="O948" s="85"/>
      <c r="P948" s="85"/>
    </row>
    <row r="949" spans="1:16" x14ac:dyDescent="0.25">
      <c r="A949" s="85"/>
      <c r="B949" s="90"/>
      <c r="C949" s="85"/>
      <c r="D949" s="85"/>
      <c r="E949" s="85"/>
      <c r="F949" s="85"/>
      <c r="G949" s="85"/>
      <c r="H949" s="91"/>
      <c r="I949" s="92"/>
      <c r="J949" s="88"/>
      <c r="K949" s="87"/>
      <c r="L949" s="86"/>
      <c r="M949" s="85"/>
      <c r="N949" s="86"/>
      <c r="O949" s="85"/>
      <c r="P949" s="85"/>
    </row>
    <row r="950" spans="1:16" x14ac:dyDescent="0.25">
      <c r="A950" s="85"/>
      <c r="B950" s="90"/>
      <c r="C950" s="85"/>
      <c r="D950" s="85"/>
      <c r="E950" s="85"/>
      <c r="F950" s="85"/>
      <c r="G950" s="85"/>
      <c r="H950" s="91"/>
      <c r="I950" s="92"/>
      <c r="J950" s="88"/>
      <c r="K950" s="87"/>
      <c r="L950" s="86"/>
      <c r="M950" s="85"/>
      <c r="N950" s="86"/>
      <c r="O950" s="85"/>
      <c r="P950" s="85"/>
    </row>
    <row r="951" spans="1:16" x14ac:dyDescent="0.25">
      <c r="A951" s="85"/>
      <c r="B951" s="90"/>
      <c r="C951" s="85"/>
      <c r="D951" s="85"/>
      <c r="E951" s="85"/>
      <c r="F951" s="85"/>
      <c r="G951" s="85"/>
      <c r="H951" s="91"/>
      <c r="I951" s="92"/>
      <c r="J951" s="88"/>
      <c r="K951" s="87"/>
      <c r="L951" s="86"/>
      <c r="M951" s="85"/>
      <c r="N951" s="86"/>
      <c r="O951" s="85"/>
      <c r="P951" s="85"/>
    </row>
    <row r="952" spans="1:16" x14ac:dyDescent="0.25">
      <c r="A952" s="85"/>
      <c r="B952" s="90"/>
      <c r="C952" s="85"/>
      <c r="D952" s="85"/>
      <c r="E952" s="85"/>
      <c r="F952" s="85"/>
      <c r="G952" s="85"/>
      <c r="H952" s="91"/>
      <c r="I952" s="92"/>
      <c r="J952" s="88"/>
      <c r="K952" s="87"/>
      <c r="L952" s="86"/>
      <c r="M952" s="85"/>
      <c r="N952" s="86"/>
      <c r="O952" s="85"/>
      <c r="P952" s="85"/>
    </row>
    <row r="953" spans="1:16" x14ac:dyDescent="0.25">
      <c r="A953" s="85"/>
      <c r="B953" s="90"/>
      <c r="C953" s="85"/>
      <c r="D953" s="85"/>
      <c r="E953" s="85"/>
      <c r="F953" s="85"/>
      <c r="G953" s="85"/>
      <c r="H953" s="91"/>
      <c r="I953" s="92"/>
      <c r="J953" s="88"/>
      <c r="K953" s="87"/>
      <c r="L953" s="86"/>
      <c r="M953" s="85"/>
      <c r="N953" s="86"/>
      <c r="O953" s="85"/>
      <c r="P953" s="85"/>
    </row>
    <row r="954" spans="1:16" x14ac:dyDescent="0.25">
      <c r="A954" s="85"/>
      <c r="B954" s="90"/>
      <c r="C954" s="85"/>
      <c r="D954" s="85"/>
      <c r="E954" s="85"/>
      <c r="F954" s="85"/>
      <c r="G954" s="85"/>
      <c r="H954" s="91"/>
      <c r="I954" s="92"/>
      <c r="J954" s="88"/>
      <c r="K954" s="87"/>
      <c r="L954" s="86"/>
      <c r="M954" s="85"/>
      <c r="N954" s="86"/>
      <c r="O954" s="85"/>
      <c r="P954" s="85"/>
    </row>
    <row r="955" spans="1:16" x14ac:dyDescent="0.25">
      <c r="A955" s="85"/>
      <c r="B955" s="90"/>
      <c r="C955" s="85"/>
      <c r="D955" s="85"/>
      <c r="E955" s="85"/>
      <c r="F955" s="85"/>
      <c r="G955" s="85"/>
      <c r="H955" s="91"/>
      <c r="I955" s="92"/>
      <c r="J955" s="88"/>
      <c r="K955" s="87"/>
      <c r="L955" s="86"/>
      <c r="M955" s="85"/>
      <c r="N955" s="86"/>
      <c r="O955" s="85"/>
      <c r="P955" s="85"/>
    </row>
    <row r="956" spans="1:16" x14ac:dyDescent="0.25">
      <c r="A956" s="85"/>
      <c r="B956" s="90"/>
      <c r="C956" s="85"/>
      <c r="D956" s="85"/>
      <c r="E956" s="85"/>
      <c r="F956" s="85"/>
      <c r="G956" s="85"/>
      <c r="H956" s="91"/>
      <c r="I956" s="92"/>
      <c r="J956" s="88"/>
      <c r="K956" s="87"/>
      <c r="L956" s="86"/>
      <c r="M956" s="85"/>
      <c r="N956" s="86"/>
      <c r="O956" s="85"/>
      <c r="P956" s="85"/>
    </row>
    <row r="957" spans="1:16" x14ac:dyDescent="0.25">
      <c r="A957" s="85"/>
      <c r="B957" s="90"/>
      <c r="C957" s="85"/>
      <c r="D957" s="85"/>
      <c r="E957" s="85"/>
      <c r="F957" s="85"/>
      <c r="G957" s="85"/>
      <c r="H957" s="91"/>
      <c r="I957" s="92"/>
      <c r="J957" s="88"/>
      <c r="K957" s="87"/>
      <c r="L957" s="86"/>
      <c r="M957" s="85"/>
      <c r="N957" s="86"/>
      <c r="O957" s="85"/>
      <c r="P957" s="85"/>
    </row>
    <row r="958" spans="1:16" x14ac:dyDescent="0.25">
      <c r="A958" s="85"/>
      <c r="B958" s="90"/>
      <c r="C958" s="85"/>
      <c r="D958" s="85"/>
      <c r="E958" s="85"/>
      <c r="F958" s="85"/>
      <c r="G958" s="85"/>
      <c r="H958" s="91"/>
      <c r="I958" s="92"/>
      <c r="J958" s="88"/>
      <c r="K958" s="87"/>
      <c r="L958" s="86"/>
      <c r="M958" s="85"/>
      <c r="N958" s="86"/>
      <c r="O958" s="85"/>
      <c r="P958" s="85"/>
    </row>
    <row r="959" spans="1:16" x14ac:dyDescent="0.25">
      <c r="A959" s="85"/>
      <c r="B959" s="90"/>
      <c r="C959" s="85"/>
      <c r="D959" s="85"/>
      <c r="E959" s="85"/>
      <c r="F959" s="85"/>
      <c r="G959" s="85"/>
      <c r="H959" s="91"/>
      <c r="I959" s="92"/>
      <c r="J959" s="88"/>
      <c r="K959" s="87"/>
      <c r="L959" s="86"/>
      <c r="M959" s="85"/>
      <c r="N959" s="86"/>
      <c r="O959" s="85"/>
      <c r="P959" s="85"/>
    </row>
    <row r="960" spans="1:16" x14ac:dyDescent="0.25">
      <c r="A960" s="85"/>
      <c r="B960" s="90"/>
      <c r="C960" s="85"/>
      <c r="D960" s="85"/>
      <c r="E960" s="85"/>
      <c r="F960" s="85"/>
      <c r="G960" s="85"/>
      <c r="H960" s="91"/>
      <c r="I960" s="92"/>
      <c r="J960" s="88"/>
      <c r="K960" s="87"/>
      <c r="L960" s="86"/>
      <c r="M960" s="85"/>
      <c r="N960" s="86"/>
      <c r="O960" s="85"/>
      <c r="P960" s="85"/>
    </row>
    <row r="961" spans="1:16" x14ac:dyDescent="0.25">
      <c r="A961" s="85"/>
      <c r="B961" s="90"/>
      <c r="C961" s="85"/>
      <c r="D961" s="85"/>
      <c r="E961" s="85"/>
      <c r="F961" s="85"/>
      <c r="G961" s="85"/>
      <c r="H961" s="91"/>
      <c r="I961" s="92"/>
      <c r="J961" s="88"/>
      <c r="K961" s="87"/>
      <c r="L961" s="86"/>
      <c r="M961" s="85"/>
      <c r="N961" s="86"/>
      <c r="O961" s="85"/>
      <c r="P961" s="85"/>
    </row>
    <row r="962" spans="1:16" x14ac:dyDescent="0.25">
      <c r="A962" s="85"/>
      <c r="B962" s="90"/>
      <c r="C962" s="85"/>
      <c r="D962" s="85"/>
      <c r="E962" s="85"/>
      <c r="F962" s="85"/>
      <c r="G962" s="85"/>
      <c r="H962" s="91"/>
      <c r="I962" s="92"/>
      <c r="J962" s="88"/>
      <c r="K962" s="87"/>
      <c r="L962" s="86"/>
      <c r="M962" s="85"/>
      <c r="N962" s="86"/>
      <c r="O962" s="85"/>
      <c r="P962" s="85"/>
    </row>
    <row r="963" spans="1:16" x14ac:dyDescent="0.25">
      <c r="A963" s="85"/>
      <c r="B963" s="90"/>
      <c r="C963" s="85"/>
      <c r="D963" s="85"/>
      <c r="E963" s="85"/>
      <c r="F963" s="85"/>
      <c r="G963" s="85"/>
      <c r="H963" s="91"/>
      <c r="I963" s="92"/>
      <c r="J963" s="88"/>
      <c r="K963" s="87"/>
      <c r="L963" s="86"/>
      <c r="M963" s="85"/>
      <c r="N963" s="86"/>
      <c r="O963" s="85"/>
      <c r="P963" s="85"/>
    </row>
    <row r="964" spans="1:16" x14ac:dyDescent="0.25">
      <c r="A964" s="85"/>
      <c r="B964" s="90"/>
      <c r="C964" s="85"/>
      <c r="D964" s="85"/>
      <c r="E964" s="85"/>
      <c r="F964" s="85"/>
      <c r="G964" s="85"/>
      <c r="H964" s="91"/>
      <c r="I964" s="92"/>
      <c r="J964" s="88"/>
      <c r="K964" s="87"/>
      <c r="L964" s="86"/>
      <c r="M964" s="85"/>
      <c r="N964" s="86"/>
      <c r="O964" s="85"/>
      <c r="P964" s="85"/>
    </row>
    <row r="965" spans="1:16" x14ac:dyDescent="0.25">
      <c r="A965" s="85"/>
      <c r="B965" s="90"/>
      <c r="C965" s="85"/>
      <c r="D965" s="85"/>
      <c r="E965" s="85"/>
      <c r="F965" s="85"/>
      <c r="G965" s="85"/>
      <c r="H965" s="91"/>
      <c r="I965" s="92"/>
      <c r="J965" s="88"/>
      <c r="K965" s="87"/>
      <c r="L965" s="86"/>
      <c r="M965" s="85"/>
      <c r="N965" s="86"/>
      <c r="O965" s="85"/>
      <c r="P965" s="85"/>
    </row>
    <row r="966" spans="1:16" x14ac:dyDescent="0.25">
      <c r="A966" s="85"/>
      <c r="B966" s="90"/>
      <c r="C966" s="85"/>
      <c r="D966" s="85"/>
      <c r="E966" s="85"/>
      <c r="F966" s="85"/>
      <c r="G966" s="85"/>
      <c r="H966" s="91"/>
      <c r="I966" s="92"/>
      <c r="J966" s="88"/>
      <c r="K966" s="87"/>
      <c r="L966" s="86"/>
      <c r="M966" s="85"/>
      <c r="N966" s="86"/>
      <c r="O966" s="85"/>
      <c r="P966" s="85"/>
    </row>
    <row r="967" spans="1:16" x14ac:dyDescent="0.25">
      <c r="A967" s="85"/>
      <c r="B967" s="90"/>
      <c r="C967" s="85"/>
      <c r="D967" s="85"/>
      <c r="E967" s="85"/>
      <c r="F967" s="85"/>
      <c r="G967" s="85"/>
      <c r="H967" s="91"/>
      <c r="I967" s="92"/>
      <c r="J967" s="88"/>
      <c r="K967" s="87"/>
      <c r="L967" s="86"/>
      <c r="M967" s="85"/>
      <c r="N967" s="86"/>
      <c r="O967" s="85"/>
      <c r="P967" s="85"/>
    </row>
    <row r="968" spans="1:16" x14ac:dyDescent="0.25">
      <c r="A968" s="85"/>
      <c r="B968" s="90"/>
      <c r="C968" s="85"/>
      <c r="D968" s="85"/>
      <c r="E968" s="85"/>
      <c r="F968" s="85"/>
      <c r="G968" s="85"/>
      <c r="H968" s="91"/>
      <c r="I968" s="92"/>
      <c r="J968" s="88"/>
      <c r="K968" s="87"/>
      <c r="L968" s="86"/>
      <c r="M968" s="85"/>
      <c r="N968" s="86"/>
      <c r="O968" s="85"/>
      <c r="P968" s="85"/>
    </row>
    <row r="969" spans="1:16" x14ac:dyDescent="0.25">
      <c r="A969" s="85"/>
      <c r="B969" s="90"/>
      <c r="C969" s="85"/>
      <c r="D969" s="85"/>
      <c r="E969" s="85"/>
      <c r="F969" s="85"/>
      <c r="G969" s="85"/>
      <c r="H969" s="91"/>
      <c r="I969" s="92"/>
      <c r="J969" s="88"/>
      <c r="K969" s="87"/>
      <c r="L969" s="86"/>
      <c r="M969" s="85"/>
      <c r="N969" s="86"/>
      <c r="O969" s="85"/>
      <c r="P969" s="85"/>
    </row>
    <row r="970" spans="1:16" x14ac:dyDescent="0.25">
      <c r="A970" s="85"/>
      <c r="B970" s="90"/>
      <c r="C970" s="85"/>
      <c r="D970" s="85"/>
      <c r="E970" s="85"/>
      <c r="F970" s="85"/>
      <c r="G970" s="85"/>
      <c r="H970" s="91"/>
      <c r="I970" s="92"/>
      <c r="J970" s="88"/>
      <c r="K970" s="87"/>
      <c r="L970" s="86"/>
      <c r="M970" s="85"/>
      <c r="N970" s="86"/>
      <c r="O970" s="85"/>
      <c r="P970" s="85"/>
    </row>
    <row r="971" spans="1:16" x14ac:dyDescent="0.25">
      <c r="A971" s="85"/>
      <c r="B971" s="90"/>
      <c r="C971" s="85"/>
      <c r="D971" s="85"/>
      <c r="E971" s="85"/>
      <c r="F971" s="85"/>
      <c r="G971" s="85"/>
      <c r="H971" s="91"/>
      <c r="I971" s="92"/>
      <c r="J971" s="88"/>
      <c r="K971" s="87"/>
      <c r="L971" s="86"/>
      <c r="M971" s="85"/>
      <c r="N971" s="86"/>
      <c r="O971" s="85"/>
      <c r="P971" s="85"/>
    </row>
    <row r="972" spans="1:16" x14ac:dyDescent="0.25">
      <c r="A972" s="85"/>
      <c r="B972" s="90"/>
      <c r="C972" s="85"/>
      <c r="D972" s="85"/>
      <c r="E972" s="85"/>
      <c r="F972" s="85"/>
      <c r="G972" s="85"/>
      <c r="H972" s="91"/>
      <c r="I972" s="92"/>
      <c r="J972" s="88"/>
      <c r="K972" s="87"/>
      <c r="L972" s="86"/>
      <c r="M972" s="85"/>
      <c r="N972" s="86"/>
      <c r="O972" s="85"/>
      <c r="P972" s="85"/>
    </row>
    <row r="973" spans="1:16" x14ac:dyDescent="0.25">
      <c r="A973" s="85"/>
      <c r="B973" s="90"/>
      <c r="C973" s="85"/>
      <c r="D973" s="85"/>
      <c r="E973" s="85"/>
      <c r="F973" s="85"/>
      <c r="G973" s="85"/>
      <c r="H973" s="91"/>
      <c r="I973" s="92"/>
      <c r="J973" s="88"/>
      <c r="K973" s="87"/>
      <c r="L973" s="86"/>
      <c r="M973" s="85"/>
      <c r="N973" s="86"/>
      <c r="O973" s="85"/>
      <c r="P973" s="85"/>
    </row>
    <row r="974" spans="1:16" x14ac:dyDescent="0.25">
      <c r="A974" s="85"/>
      <c r="B974" s="90"/>
      <c r="C974" s="85"/>
      <c r="D974" s="85"/>
      <c r="E974" s="85"/>
      <c r="F974" s="85"/>
      <c r="G974" s="85"/>
      <c r="H974" s="91"/>
      <c r="I974" s="92"/>
      <c r="J974" s="88"/>
      <c r="K974" s="87"/>
      <c r="L974" s="86"/>
      <c r="M974" s="85"/>
      <c r="N974" s="86"/>
      <c r="O974" s="85"/>
      <c r="P974" s="85"/>
    </row>
    <row r="975" spans="1:16" x14ac:dyDescent="0.25">
      <c r="A975" s="85"/>
      <c r="B975" s="90"/>
      <c r="C975" s="85"/>
      <c r="D975" s="85"/>
      <c r="E975" s="85"/>
      <c r="F975" s="85"/>
      <c r="G975" s="85"/>
      <c r="H975" s="91"/>
      <c r="I975" s="92"/>
      <c r="J975" s="88"/>
      <c r="K975" s="87"/>
      <c r="L975" s="86"/>
      <c r="M975" s="85"/>
      <c r="N975" s="86"/>
      <c r="O975" s="85"/>
      <c r="P975" s="85"/>
    </row>
    <row r="976" spans="1:16" x14ac:dyDescent="0.25">
      <c r="A976" s="85"/>
      <c r="B976" s="90"/>
      <c r="C976" s="85"/>
      <c r="D976" s="85"/>
      <c r="E976" s="85"/>
      <c r="F976" s="85"/>
      <c r="G976" s="85"/>
      <c r="H976" s="91"/>
      <c r="I976" s="92"/>
      <c r="J976" s="88"/>
      <c r="K976" s="87"/>
      <c r="L976" s="86"/>
      <c r="M976" s="85"/>
      <c r="N976" s="86"/>
      <c r="O976" s="85"/>
      <c r="P976" s="85"/>
    </row>
    <row r="977" spans="1:16" x14ac:dyDescent="0.25">
      <c r="A977" s="85"/>
      <c r="B977" s="90"/>
      <c r="C977" s="85"/>
      <c r="D977" s="85"/>
      <c r="E977" s="85"/>
      <c r="F977" s="85"/>
      <c r="G977" s="85"/>
      <c r="H977" s="91"/>
      <c r="I977" s="92"/>
      <c r="J977" s="88"/>
      <c r="K977" s="87"/>
      <c r="L977" s="86"/>
      <c r="M977" s="85"/>
      <c r="N977" s="86"/>
      <c r="O977" s="85"/>
      <c r="P977" s="85"/>
    </row>
    <row r="978" spans="1:16" x14ac:dyDescent="0.25">
      <c r="A978" s="85"/>
      <c r="B978" s="90"/>
      <c r="C978" s="85"/>
      <c r="D978" s="85"/>
      <c r="E978" s="85"/>
      <c r="F978" s="85"/>
      <c r="G978" s="85"/>
      <c r="H978" s="91"/>
      <c r="I978" s="92"/>
      <c r="J978" s="88"/>
      <c r="K978" s="87"/>
      <c r="L978" s="86"/>
      <c r="M978" s="85"/>
      <c r="N978" s="86"/>
      <c r="O978" s="85"/>
      <c r="P978" s="85"/>
    </row>
    <row r="979" spans="1:16" x14ac:dyDescent="0.25">
      <c r="A979" s="85"/>
      <c r="B979" s="90"/>
      <c r="C979" s="85"/>
      <c r="D979" s="85"/>
      <c r="E979" s="85"/>
      <c r="F979" s="85"/>
      <c r="G979" s="85"/>
      <c r="H979" s="91"/>
      <c r="I979" s="92"/>
      <c r="J979" s="88"/>
      <c r="K979" s="87"/>
      <c r="L979" s="86"/>
      <c r="M979" s="85"/>
      <c r="N979" s="86"/>
      <c r="O979" s="85"/>
      <c r="P979" s="85"/>
    </row>
    <row r="980" spans="1:16" x14ac:dyDescent="0.25">
      <c r="A980" s="85"/>
      <c r="B980" s="90"/>
      <c r="C980" s="85"/>
      <c r="D980" s="85"/>
      <c r="E980" s="85"/>
      <c r="F980" s="85"/>
      <c r="G980" s="85"/>
      <c r="H980" s="91"/>
      <c r="I980" s="92"/>
      <c r="J980" s="88"/>
      <c r="K980" s="87"/>
      <c r="L980" s="86"/>
      <c r="M980" s="85"/>
      <c r="N980" s="86"/>
      <c r="O980" s="85"/>
      <c r="P980" s="85"/>
    </row>
    <row r="981" spans="1:16" x14ac:dyDescent="0.25">
      <c r="A981" s="85"/>
      <c r="B981" s="90"/>
      <c r="C981" s="85"/>
      <c r="D981" s="85"/>
      <c r="E981" s="85"/>
      <c r="F981" s="85"/>
      <c r="G981" s="85"/>
      <c r="H981" s="91"/>
      <c r="I981" s="92"/>
      <c r="J981" s="88"/>
      <c r="K981" s="87"/>
      <c r="L981" s="86"/>
      <c r="M981" s="85"/>
      <c r="N981" s="86"/>
      <c r="O981" s="85"/>
      <c r="P981" s="85"/>
    </row>
    <row r="982" spans="1:16" x14ac:dyDescent="0.25">
      <c r="A982" s="85"/>
      <c r="B982" s="90"/>
      <c r="C982" s="85"/>
      <c r="D982" s="85"/>
      <c r="E982" s="85"/>
      <c r="F982" s="85"/>
      <c r="G982" s="85"/>
      <c r="H982" s="91"/>
      <c r="I982" s="92"/>
      <c r="J982" s="88"/>
      <c r="K982" s="87"/>
      <c r="L982" s="86"/>
      <c r="M982" s="85"/>
      <c r="N982" s="86"/>
      <c r="O982" s="85"/>
      <c r="P982" s="85"/>
    </row>
    <row r="983" spans="1:16" x14ac:dyDescent="0.25">
      <c r="A983" s="85"/>
      <c r="B983" s="90"/>
      <c r="C983" s="85"/>
      <c r="D983" s="85"/>
      <c r="E983" s="85"/>
      <c r="F983" s="85"/>
      <c r="G983" s="85"/>
      <c r="H983" s="91"/>
      <c r="I983" s="92"/>
      <c r="J983" s="88"/>
      <c r="K983" s="87"/>
      <c r="L983" s="86"/>
      <c r="M983" s="85"/>
      <c r="N983" s="86"/>
      <c r="O983" s="85"/>
      <c r="P983" s="85"/>
    </row>
    <row r="984" spans="1:16" x14ac:dyDescent="0.25">
      <c r="A984" s="85"/>
      <c r="B984" s="90"/>
      <c r="C984" s="85"/>
      <c r="D984" s="85"/>
      <c r="E984" s="85"/>
      <c r="F984" s="85"/>
      <c r="G984" s="85"/>
      <c r="H984" s="91"/>
      <c r="I984" s="92"/>
      <c r="J984" s="88"/>
      <c r="K984" s="87"/>
      <c r="L984" s="86"/>
      <c r="M984" s="85"/>
      <c r="N984" s="86"/>
      <c r="O984" s="85"/>
      <c r="P984" s="85"/>
    </row>
    <row r="985" spans="1:16" x14ac:dyDescent="0.25">
      <c r="A985" s="85"/>
      <c r="B985" s="90"/>
      <c r="C985" s="85"/>
      <c r="D985" s="85"/>
      <c r="E985" s="85"/>
      <c r="F985" s="85"/>
      <c r="G985" s="85"/>
      <c r="H985" s="91"/>
      <c r="I985" s="92"/>
      <c r="J985" s="88"/>
      <c r="K985" s="87"/>
      <c r="L985" s="86"/>
      <c r="M985" s="85"/>
      <c r="N985" s="86"/>
      <c r="O985" s="85"/>
      <c r="P985" s="85"/>
    </row>
    <row r="986" spans="1:16" x14ac:dyDescent="0.25">
      <c r="A986" s="85"/>
      <c r="B986" s="90"/>
      <c r="C986" s="85"/>
      <c r="D986" s="85"/>
      <c r="E986" s="85"/>
      <c r="F986" s="85"/>
      <c r="G986" s="85"/>
      <c r="H986" s="91"/>
      <c r="I986" s="92"/>
      <c r="J986" s="88"/>
      <c r="K986" s="87"/>
      <c r="L986" s="86"/>
      <c r="M986" s="85"/>
      <c r="N986" s="86"/>
      <c r="O986" s="85"/>
      <c r="P986" s="85"/>
    </row>
    <row r="987" spans="1:16" x14ac:dyDescent="0.25">
      <c r="A987" s="85"/>
      <c r="B987" s="90"/>
      <c r="C987" s="85"/>
      <c r="D987" s="85"/>
      <c r="E987" s="85"/>
      <c r="F987" s="85"/>
      <c r="G987" s="85"/>
      <c r="H987" s="91"/>
      <c r="I987" s="92"/>
      <c r="J987" s="88"/>
      <c r="K987" s="87"/>
      <c r="L987" s="86"/>
      <c r="M987" s="85"/>
      <c r="N987" s="86"/>
      <c r="O987" s="85"/>
      <c r="P987" s="85"/>
    </row>
    <row r="988" spans="1:16" x14ac:dyDescent="0.25">
      <c r="A988" s="85"/>
      <c r="B988" s="90"/>
      <c r="C988" s="85"/>
      <c r="D988" s="85"/>
      <c r="E988" s="85"/>
      <c r="F988" s="85"/>
      <c r="G988" s="85"/>
      <c r="H988" s="91"/>
      <c r="I988" s="92"/>
      <c r="J988" s="88"/>
      <c r="K988" s="87"/>
      <c r="L988" s="86"/>
      <c r="M988" s="85"/>
      <c r="N988" s="86"/>
      <c r="O988" s="85"/>
      <c r="P988" s="85"/>
    </row>
    <row r="989" spans="1:16" x14ac:dyDescent="0.25">
      <c r="A989" s="85"/>
      <c r="B989" s="90"/>
      <c r="C989" s="85"/>
      <c r="D989" s="85"/>
      <c r="E989" s="85"/>
      <c r="F989" s="85"/>
      <c r="G989" s="85"/>
      <c r="H989" s="91"/>
      <c r="I989" s="92"/>
      <c r="J989" s="88"/>
      <c r="K989" s="87"/>
      <c r="L989" s="86"/>
      <c r="M989" s="85"/>
      <c r="N989" s="86"/>
      <c r="O989" s="85"/>
      <c r="P989" s="85"/>
    </row>
    <row r="990" spans="1:16" x14ac:dyDescent="0.25">
      <c r="A990" s="85"/>
      <c r="B990" s="90"/>
      <c r="C990" s="85"/>
      <c r="D990" s="85"/>
      <c r="E990" s="85"/>
      <c r="F990" s="85"/>
      <c r="G990" s="85"/>
      <c r="H990" s="91"/>
      <c r="I990" s="92"/>
      <c r="J990" s="88"/>
      <c r="K990" s="87"/>
      <c r="L990" s="86"/>
      <c r="M990" s="85"/>
      <c r="N990" s="86"/>
      <c r="O990" s="85"/>
      <c r="P990" s="85"/>
    </row>
    <row r="991" spans="1:16" x14ac:dyDescent="0.25">
      <c r="A991" s="85"/>
      <c r="B991" s="90"/>
      <c r="C991" s="85"/>
      <c r="D991" s="85"/>
      <c r="E991" s="85"/>
      <c r="F991" s="85"/>
      <c r="G991" s="85"/>
      <c r="H991" s="91"/>
      <c r="I991" s="92"/>
      <c r="J991" s="88"/>
      <c r="K991" s="87"/>
      <c r="L991" s="86"/>
      <c r="M991" s="85"/>
      <c r="N991" s="86"/>
      <c r="O991" s="85"/>
      <c r="P991" s="85"/>
    </row>
    <row r="992" spans="1:16" x14ac:dyDescent="0.25">
      <c r="A992" s="85"/>
      <c r="B992" s="90"/>
      <c r="C992" s="85"/>
      <c r="D992" s="85"/>
      <c r="E992" s="85"/>
      <c r="F992" s="85"/>
      <c r="G992" s="85"/>
      <c r="H992" s="91"/>
      <c r="I992" s="92"/>
      <c r="J992" s="88"/>
      <c r="K992" s="87"/>
      <c r="L992" s="86"/>
      <c r="M992" s="85"/>
      <c r="N992" s="86"/>
      <c r="O992" s="85"/>
      <c r="P992" s="85"/>
    </row>
    <row r="993" spans="1:16" x14ac:dyDescent="0.25">
      <c r="A993" s="85"/>
      <c r="B993" s="90"/>
      <c r="C993" s="85"/>
      <c r="D993" s="85"/>
      <c r="E993" s="85"/>
      <c r="F993" s="85"/>
      <c r="G993" s="85"/>
      <c r="H993" s="91"/>
      <c r="I993" s="92"/>
      <c r="J993" s="88"/>
      <c r="K993" s="87"/>
      <c r="L993" s="86"/>
      <c r="M993" s="85"/>
      <c r="N993" s="86"/>
      <c r="O993" s="85"/>
      <c r="P993" s="85"/>
    </row>
    <row r="994" spans="1:16" x14ac:dyDescent="0.25">
      <c r="A994" s="85"/>
      <c r="B994" s="90"/>
      <c r="C994" s="85"/>
      <c r="D994" s="85"/>
      <c r="E994" s="85"/>
      <c r="F994" s="85"/>
      <c r="G994" s="85"/>
      <c r="H994" s="91"/>
      <c r="I994" s="92"/>
      <c r="J994" s="88"/>
      <c r="K994" s="87"/>
      <c r="L994" s="86"/>
      <c r="M994" s="85"/>
      <c r="N994" s="86"/>
      <c r="O994" s="85"/>
      <c r="P994" s="85"/>
    </row>
    <row r="995" spans="1:16" x14ac:dyDescent="0.25">
      <c r="A995" s="85"/>
      <c r="B995" s="90"/>
      <c r="C995" s="85"/>
      <c r="D995" s="85"/>
      <c r="E995" s="85"/>
      <c r="F995" s="85"/>
      <c r="G995" s="85"/>
      <c r="H995" s="91"/>
      <c r="I995" s="92"/>
      <c r="J995" s="88"/>
      <c r="K995" s="87"/>
      <c r="L995" s="86"/>
      <c r="M995" s="85"/>
      <c r="N995" s="86"/>
      <c r="O995" s="85"/>
      <c r="P995" s="85"/>
    </row>
    <row r="996" spans="1:16" x14ac:dyDescent="0.25">
      <c r="A996" s="85"/>
      <c r="B996" s="90"/>
      <c r="C996" s="85"/>
      <c r="D996" s="85"/>
      <c r="E996" s="85"/>
      <c r="F996" s="85"/>
      <c r="G996" s="85"/>
      <c r="H996" s="91"/>
      <c r="I996" s="92"/>
      <c r="J996" s="88"/>
      <c r="K996" s="87"/>
      <c r="L996" s="86"/>
      <c r="M996" s="85"/>
      <c r="N996" s="86"/>
      <c r="O996" s="85"/>
      <c r="P996" s="85"/>
    </row>
    <row r="997" spans="1:16" x14ac:dyDescent="0.25">
      <c r="A997" s="85"/>
      <c r="B997" s="90"/>
      <c r="C997" s="85"/>
      <c r="D997" s="85"/>
      <c r="E997" s="85"/>
      <c r="F997" s="85"/>
      <c r="G997" s="85"/>
      <c r="H997" s="91"/>
      <c r="I997" s="92"/>
      <c r="J997" s="88"/>
      <c r="K997" s="87"/>
      <c r="L997" s="86"/>
      <c r="M997" s="85"/>
      <c r="N997" s="86"/>
      <c r="O997" s="85"/>
      <c r="P997" s="85"/>
    </row>
    <row r="998" spans="1:16" x14ac:dyDescent="0.25">
      <c r="A998" s="85"/>
      <c r="B998" s="90"/>
      <c r="C998" s="85"/>
      <c r="D998" s="85"/>
      <c r="E998" s="85"/>
      <c r="F998" s="85"/>
      <c r="G998" s="85"/>
      <c r="H998" s="91"/>
      <c r="I998" s="92"/>
      <c r="J998" s="88"/>
      <c r="K998" s="87"/>
      <c r="L998" s="86"/>
      <c r="M998" s="85"/>
      <c r="N998" s="86"/>
      <c r="O998" s="85"/>
      <c r="P998" s="85"/>
    </row>
    <row r="999" spans="1:16" x14ac:dyDescent="0.25">
      <c r="A999" s="85"/>
      <c r="B999" s="90"/>
      <c r="C999" s="85"/>
      <c r="D999" s="85"/>
      <c r="E999" s="85"/>
      <c r="F999" s="85"/>
      <c r="G999" s="85"/>
      <c r="H999" s="91"/>
      <c r="I999" s="92"/>
      <c r="J999" s="88"/>
      <c r="K999" s="87"/>
      <c r="L999" s="86"/>
      <c r="M999" s="85"/>
      <c r="N999" s="86"/>
      <c r="O999" s="85"/>
      <c r="P999" s="85"/>
    </row>
    <row r="1000" spans="1:16" x14ac:dyDescent="0.25">
      <c r="A1000" s="85"/>
      <c r="B1000" s="90"/>
      <c r="C1000" s="85"/>
      <c r="D1000" s="85"/>
      <c r="E1000" s="85"/>
      <c r="F1000" s="85"/>
      <c r="G1000" s="85"/>
      <c r="H1000" s="91"/>
      <c r="I1000" s="92"/>
      <c r="J1000" s="88"/>
      <c r="K1000" s="87"/>
      <c r="L1000" s="86"/>
      <c r="M1000" s="85"/>
      <c r="N1000" s="86"/>
      <c r="O1000" s="85"/>
      <c r="P1000" s="85"/>
    </row>
    <row r="1001" spans="1:16" x14ac:dyDescent="0.25">
      <c r="A1001" s="85"/>
      <c r="B1001" s="90"/>
      <c r="C1001" s="85"/>
      <c r="D1001" s="85"/>
      <c r="E1001" s="85"/>
      <c r="F1001" s="85"/>
      <c r="G1001" s="85"/>
      <c r="H1001" s="91"/>
      <c r="I1001" s="92"/>
      <c r="J1001" s="88"/>
      <c r="K1001" s="87"/>
      <c r="L1001" s="86"/>
      <c r="M1001" s="85"/>
      <c r="N1001" s="86"/>
      <c r="O1001" s="85"/>
      <c r="P1001" s="85"/>
    </row>
    <row r="1002" spans="1:16" x14ac:dyDescent="0.25">
      <c r="A1002" s="85"/>
      <c r="B1002" s="90"/>
      <c r="C1002" s="85"/>
      <c r="D1002" s="85"/>
      <c r="E1002" s="85"/>
      <c r="F1002" s="85"/>
      <c r="G1002" s="85"/>
      <c r="H1002" s="91"/>
      <c r="I1002" s="92"/>
      <c r="J1002" s="88"/>
      <c r="K1002" s="87"/>
      <c r="L1002" s="86"/>
      <c r="M1002" s="85"/>
      <c r="N1002" s="86"/>
      <c r="O1002" s="85"/>
      <c r="P1002" s="85"/>
    </row>
    <row r="1003" spans="1:16" x14ac:dyDescent="0.25">
      <c r="A1003" s="85"/>
      <c r="B1003" s="90"/>
      <c r="C1003" s="85"/>
      <c r="D1003" s="85"/>
      <c r="E1003" s="85"/>
      <c r="F1003" s="85"/>
      <c r="G1003" s="85"/>
      <c r="H1003" s="91"/>
      <c r="I1003" s="92"/>
      <c r="J1003" s="88"/>
      <c r="K1003" s="87"/>
      <c r="L1003" s="86"/>
      <c r="M1003" s="85"/>
      <c r="N1003" s="86"/>
      <c r="O1003" s="85"/>
      <c r="P1003" s="85"/>
    </row>
    <row r="1004" spans="1:16" x14ac:dyDescent="0.25">
      <c r="A1004" s="85"/>
      <c r="B1004" s="90"/>
      <c r="C1004" s="85"/>
      <c r="D1004" s="85"/>
      <c r="E1004" s="85"/>
      <c r="F1004" s="85"/>
      <c r="G1004" s="85"/>
      <c r="H1004" s="91"/>
      <c r="I1004" s="92"/>
      <c r="J1004" s="88"/>
      <c r="K1004" s="87"/>
      <c r="L1004" s="86"/>
      <c r="M1004" s="85"/>
      <c r="N1004" s="86"/>
      <c r="O1004" s="85"/>
      <c r="P1004" s="85"/>
    </row>
    <row r="1005" spans="1:16" x14ac:dyDescent="0.25">
      <c r="A1005" s="85"/>
      <c r="B1005" s="90"/>
      <c r="C1005" s="85"/>
      <c r="D1005" s="85"/>
      <c r="E1005" s="85"/>
      <c r="F1005" s="85"/>
      <c r="G1005" s="85"/>
      <c r="H1005" s="91"/>
      <c r="I1005" s="92"/>
      <c r="J1005" s="88"/>
      <c r="K1005" s="87"/>
      <c r="L1005" s="86"/>
      <c r="M1005" s="85"/>
      <c r="N1005" s="86"/>
      <c r="O1005" s="85"/>
      <c r="P1005" s="85"/>
    </row>
    <row r="1006" spans="1:16" x14ac:dyDescent="0.25">
      <c r="A1006" s="85"/>
      <c r="B1006" s="90"/>
      <c r="C1006" s="85"/>
      <c r="D1006" s="85"/>
      <c r="E1006" s="85"/>
      <c r="F1006" s="85"/>
      <c r="G1006" s="85"/>
      <c r="H1006" s="91"/>
      <c r="I1006" s="92"/>
      <c r="J1006" s="88"/>
      <c r="K1006" s="87"/>
      <c r="L1006" s="86"/>
      <c r="M1006" s="85"/>
      <c r="N1006" s="86"/>
      <c r="O1006" s="85"/>
      <c r="P1006" s="85"/>
    </row>
    <row r="1007" spans="1:16" x14ac:dyDescent="0.25">
      <c r="A1007" s="85"/>
      <c r="B1007" s="90"/>
      <c r="C1007" s="85"/>
      <c r="D1007" s="85"/>
      <c r="E1007" s="85"/>
      <c r="F1007" s="85"/>
      <c r="G1007" s="85"/>
      <c r="H1007" s="91"/>
      <c r="I1007" s="92"/>
      <c r="J1007" s="88"/>
      <c r="K1007" s="87"/>
      <c r="L1007" s="86"/>
      <c r="M1007" s="85"/>
      <c r="N1007" s="86"/>
      <c r="O1007" s="85"/>
      <c r="P1007" s="85"/>
    </row>
    <row r="1008" spans="1:16" x14ac:dyDescent="0.25">
      <c r="A1008" s="85"/>
      <c r="B1008" s="90"/>
      <c r="C1008" s="85"/>
      <c r="D1008" s="85"/>
      <c r="E1008" s="85"/>
      <c r="F1008" s="85"/>
      <c r="G1008" s="85"/>
      <c r="H1008" s="91"/>
      <c r="I1008" s="92"/>
      <c r="J1008" s="88"/>
      <c r="K1008" s="87"/>
      <c r="L1008" s="86"/>
      <c r="M1008" s="85"/>
      <c r="N1008" s="86"/>
      <c r="O1008" s="85"/>
      <c r="P1008" s="85"/>
    </row>
    <row r="1009" spans="1:16" x14ac:dyDescent="0.25">
      <c r="A1009" s="85"/>
      <c r="B1009" s="90"/>
      <c r="C1009" s="85"/>
      <c r="D1009" s="85"/>
      <c r="E1009" s="85"/>
      <c r="F1009" s="85"/>
      <c r="G1009" s="85"/>
      <c r="H1009" s="91"/>
      <c r="I1009" s="92"/>
      <c r="J1009" s="88"/>
      <c r="K1009" s="87"/>
      <c r="L1009" s="86"/>
      <c r="M1009" s="85"/>
      <c r="N1009" s="86"/>
      <c r="O1009" s="85"/>
      <c r="P1009" s="85"/>
    </row>
    <row r="1010" spans="1:16" x14ac:dyDescent="0.25">
      <c r="A1010" s="85"/>
      <c r="B1010" s="90"/>
      <c r="C1010" s="85"/>
      <c r="D1010" s="85"/>
      <c r="E1010" s="85"/>
      <c r="F1010" s="85"/>
      <c r="G1010" s="85"/>
      <c r="H1010" s="91"/>
      <c r="I1010" s="92"/>
      <c r="J1010" s="88"/>
      <c r="K1010" s="87"/>
      <c r="L1010" s="86"/>
      <c r="M1010" s="85"/>
      <c r="N1010" s="86"/>
      <c r="O1010" s="85"/>
      <c r="P1010" s="85"/>
    </row>
    <row r="1011" spans="1:16" x14ac:dyDescent="0.25">
      <c r="A1011" s="85"/>
      <c r="B1011" s="90"/>
      <c r="C1011" s="85"/>
      <c r="D1011" s="85"/>
      <c r="E1011" s="85"/>
      <c r="F1011" s="85"/>
      <c r="G1011" s="85"/>
      <c r="H1011" s="91"/>
      <c r="I1011" s="92"/>
      <c r="J1011" s="88"/>
      <c r="K1011" s="87"/>
      <c r="L1011" s="86"/>
      <c r="M1011" s="85"/>
      <c r="N1011" s="86"/>
      <c r="O1011" s="85"/>
      <c r="P1011" s="85"/>
    </row>
    <row r="1012" spans="1:16" x14ac:dyDescent="0.25">
      <c r="A1012" s="85"/>
      <c r="B1012" s="90"/>
      <c r="C1012" s="85"/>
      <c r="D1012" s="85"/>
      <c r="E1012" s="85"/>
      <c r="F1012" s="85"/>
      <c r="G1012" s="85"/>
      <c r="H1012" s="91"/>
      <c r="I1012" s="92"/>
      <c r="J1012" s="88"/>
      <c r="K1012" s="87"/>
      <c r="L1012" s="86"/>
      <c r="M1012" s="85"/>
      <c r="N1012" s="86"/>
      <c r="O1012" s="85"/>
      <c r="P1012" s="85"/>
    </row>
    <row r="1013" spans="1:16" x14ac:dyDescent="0.25">
      <c r="A1013" s="85"/>
      <c r="B1013" s="90"/>
      <c r="C1013" s="85"/>
      <c r="D1013" s="85"/>
      <c r="E1013" s="85"/>
      <c r="F1013" s="85"/>
      <c r="G1013" s="85"/>
      <c r="H1013" s="91"/>
      <c r="I1013" s="92"/>
      <c r="J1013" s="88"/>
      <c r="K1013" s="87"/>
      <c r="L1013" s="86"/>
      <c r="M1013" s="85"/>
      <c r="N1013" s="86"/>
      <c r="O1013" s="85"/>
      <c r="P1013" s="85"/>
    </row>
    <row r="1014" spans="1:16" x14ac:dyDescent="0.25">
      <c r="A1014" s="85"/>
      <c r="B1014" s="90"/>
      <c r="C1014" s="85"/>
      <c r="D1014" s="85"/>
      <c r="E1014" s="85"/>
      <c r="F1014" s="85"/>
      <c r="G1014" s="85"/>
      <c r="H1014" s="91"/>
      <c r="I1014" s="92"/>
      <c r="J1014" s="88"/>
      <c r="K1014" s="87"/>
      <c r="L1014" s="86"/>
      <c r="M1014" s="85"/>
      <c r="N1014" s="86"/>
      <c r="O1014" s="85"/>
      <c r="P1014" s="85"/>
    </row>
    <row r="1015" spans="1:16" x14ac:dyDescent="0.25">
      <c r="A1015" s="85"/>
      <c r="B1015" s="90"/>
      <c r="C1015" s="85"/>
      <c r="D1015" s="85"/>
      <c r="E1015" s="85"/>
      <c r="F1015" s="85"/>
      <c r="G1015" s="85"/>
      <c r="H1015" s="91"/>
      <c r="I1015" s="92"/>
      <c r="J1015" s="88"/>
      <c r="K1015" s="87"/>
      <c r="L1015" s="86"/>
      <c r="M1015" s="85"/>
      <c r="N1015" s="86"/>
      <c r="O1015" s="85"/>
      <c r="P1015" s="85"/>
    </row>
    <row r="1016" spans="1:16" x14ac:dyDescent="0.25">
      <c r="A1016" s="85"/>
      <c r="B1016" s="90"/>
      <c r="C1016" s="85"/>
      <c r="D1016" s="85"/>
      <c r="E1016" s="85"/>
      <c r="F1016" s="85"/>
      <c r="G1016" s="85"/>
      <c r="H1016" s="91"/>
      <c r="I1016" s="92"/>
      <c r="J1016" s="88"/>
      <c r="K1016" s="87"/>
      <c r="L1016" s="86"/>
      <c r="M1016" s="85"/>
      <c r="N1016" s="86"/>
      <c r="O1016" s="85"/>
      <c r="P1016" s="85"/>
    </row>
    <row r="1017" spans="1:16" x14ac:dyDescent="0.25">
      <c r="A1017" s="85"/>
      <c r="B1017" s="90"/>
      <c r="C1017" s="85"/>
      <c r="D1017" s="85"/>
      <c r="E1017" s="85"/>
      <c r="F1017" s="85"/>
      <c r="G1017" s="85"/>
      <c r="H1017" s="91"/>
      <c r="I1017" s="92"/>
      <c r="J1017" s="88"/>
      <c r="K1017" s="87"/>
      <c r="L1017" s="86"/>
      <c r="M1017" s="85"/>
      <c r="N1017" s="86"/>
      <c r="O1017" s="85"/>
      <c r="P1017" s="85"/>
    </row>
    <row r="1018" spans="1:16" x14ac:dyDescent="0.25">
      <c r="A1018" s="85"/>
      <c r="B1018" s="90"/>
      <c r="C1018" s="85"/>
      <c r="D1018" s="85"/>
      <c r="E1018" s="85"/>
      <c r="F1018" s="85"/>
      <c r="G1018" s="85"/>
      <c r="H1018" s="91"/>
      <c r="I1018" s="92"/>
      <c r="J1018" s="88"/>
      <c r="K1018" s="87"/>
      <c r="L1018" s="86"/>
      <c r="M1018" s="85"/>
      <c r="N1018" s="86"/>
      <c r="O1018" s="85"/>
      <c r="P1018" s="85"/>
    </row>
    <row r="1019" spans="1:16" x14ac:dyDescent="0.25">
      <c r="A1019" s="85"/>
      <c r="B1019" s="90"/>
      <c r="C1019" s="85"/>
      <c r="D1019" s="85"/>
      <c r="E1019" s="85"/>
      <c r="F1019" s="85"/>
      <c r="G1019" s="85"/>
      <c r="H1019" s="91"/>
      <c r="I1019" s="92"/>
      <c r="J1019" s="88"/>
      <c r="K1019" s="87"/>
      <c r="L1019" s="86"/>
      <c r="M1019" s="85"/>
      <c r="N1019" s="86"/>
      <c r="O1019" s="85"/>
      <c r="P1019" s="85"/>
    </row>
    <row r="1020" spans="1:16" x14ac:dyDescent="0.25">
      <c r="A1020" s="85"/>
      <c r="B1020" s="90"/>
      <c r="C1020" s="85"/>
      <c r="D1020" s="85"/>
      <c r="E1020" s="85"/>
      <c r="F1020" s="85"/>
      <c r="G1020" s="85"/>
      <c r="H1020" s="91"/>
      <c r="I1020" s="92"/>
      <c r="J1020" s="88"/>
      <c r="K1020" s="87"/>
      <c r="L1020" s="86"/>
      <c r="M1020" s="85"/>
      <c r="N1020" s="86"/>
      <c r="O1020" s="85"/>
      <c r="P1020" s="85"/>
    </row>
    <row r="1021" spans="1:16" x14ac:dyDescent="0.25">
      <c r="A1021" s="85"/>
      <c r="B1021" s="90"/>
      <c r="C1021" s="85"/>
      <c r="D1021" s="85"/>
      <c r="E1021" s="85"/>
      <c r="F1021" s="85"/>
      <c r="G1021" s="85"/>
      <c r="H1021" s="91"/>
      <c r="I1021" s="92"/>
      <c r="J1021" s="88"/>
      <c r="K1021" s="87"/>
      <c r="L1021" s="86"/>
      <c r="M1021" s="85"/>
      <c r="N1021" s="86"/>
      <c r="O1021" s="85"/>
      <c r="P1021" s="85"/>
    </row>
    <row r="1022" spans="1:16" x14ac:dyDescent="0.25">
      <c r="A1022" s="85"/>
      <c r="B1022" s="90"/>
      <c r="C1022" s="85"/>
      <c r="D1022" s="85"/>
      <c r="E1022" s="85"/>
      <c r="F1022" s="85"/>
      <c r="G1022" s="85"/>
      <c r="H1022" s="91"/>
      <c r="I1022" s="92"/>
      <c r="J1022" s="88"/>
      <c r="K1022" s="87"/>
      <c r="L1022" s="86"/>
      <c r="M1022" s="85"/>
      <c r="N1022" s="86"/>
      <c r="O1022" s="85"/>
      <c r="P1022" s="85"/>
    </row>
    <row r="1023" spans="1:16" x14ac:dyDescent="0.25">
      <c r="A1023" s="85"/>
      <c r="B1023" s="90"/>
      <c r="C1023" s="85"/>
      <c r="D1023" s="85"/>
      <c r="E1023" s="85"/>
      <c r="F1023" s="85"/>
      <c r="G1023" s="85"/>
      <c r="H1023" s="91"/>
      <c r="I1023" s="92"/>
      <c r="J1023" s="88"/>
      <c r="K1023" s="87"/>
      <c r="L1023" s="86"/>
      <c r="M1023" s="85"/>
      <c r="N1023" s="86"/>
      <c r="O1023" s="85"/>
      <c r="P1023" s="85"/>
    </row>
    <row r="1024" spans="1:16" x14ac:dyDescent="0.25">
      <c r="A1024" s="85"/>
      <c r="B1024" s="90"/>
      <c r="C1024" s="85"/>
      <c r="D1024" s="85"/>
      <c r="E1024" s="85"/>
      <c r="F1024" s="85"/>
      <c r="G1024" s="85"/>
      <c r="H1024" s="91"/>
      <c r="I1024" s="92"/>
      <c r="J1024" s="88"/>
      <c r="K1024" s="87"/>
      <c r="L1024" s="86"/>
      <c r="M1024" s="85"/>
      <c r="N1024" s="86"/>
      <c r="O1024" s="85"/>
      <c r="P1024" s="85"/>
    </row>
    <row r="1025" spans="1:16" x14ac:dyDescent="0.25">
      <c r="A1025" s="85"/>
      <c r="B1025" s="90"/>
      <c r="C1025" s="85"/>
      <c r="D1025" s="85"/>
      <c r="E1025" s="85"/>
      <c r="F1025" s="85"/>
      <c r="G1025" s="85"/>
      <c r="H1025" s="91"/>
      <c r="I1025" s="92"/>
      <c r="J1025" s="88"/>
      <c r="K1025" s="87"/>
      <c r="L1025" s="86"/>
      <c r="M1025" s="85"/>
      <c r="N1025" s="86"/>
      <c r="O1025" s="85"/>
      <c r="P1025" s="85"/>
    </row>
    <row r="1026" spans="1:16" x14ac:dyDescent="0.25">
      <c r="A1026" s="85"/>
      <c r="B1026" s="90"/>
      <c r="C1026" s="85"/>
      <c r="D1026" s="85"/>
      <c r="E1026" s="85"/>
      <c r="F1026" s="85"/>
      <c r="G1026" s="85"/>
      <c r="H1026" s="91"/>
      <c r="I1026" s="92"/>
      <c r="J1026" s="88"/>
      <c r="K1026" s="87"/>
      <c r="L1026" s="86"/>
      <c r="M1026" s="85"/>
      <c r="N1026" s="86"/>
      <c r="O1026" s="85"/>
      <c r="P1026" s="85"/>
    </row>
    <row r="1027" spans="1:16" x14ac:dyDescent="0.25">
      <c r="A1027" s="85"/>
      <c r="B1027" s="90"/>
      <c r="C1027" s="85"/>
      <c r="D1027" s="85"/>
      <c r="E1027" s="85"/>
      <c r="F1027" s="85"/>
      <c r="G1027" s="85"/>
      <c r="H1027" s="91"/>
      <c r="I1027" s="92"/>
      <c r="J1027" s="88"/>
      <c r="K1027" s="87"/>
      <c r="L1027" s="86"/>
      <c r="M1027" s="85"/>
      <c r="N1027" s="86"/>
      <c r="O1027" s="85"/>
      <c r="P1027" s="85"/>
    </row>
    <row r="1028" spans="1:16" x14ac:dyDescent="0.25">
      <c r="A1028" s="85"/>
      <c r="B1028" s="90"/>
      <c r="C1028" s="85"/>
      <c r="D1028" s="85"/>
      <c r="E1028" s="85"/>
      <c r="F1028" s="85"/>
      <c r="G1028" s="85"/>
      <c r="H1028" s="91"/>
      <c r="I1028" s="92"/>
      <c r="J1028" s="88"/>
      <c r="K1028" s="87"/>
      <c r="L1028" s="86"/>
      <c r="M1028" s="85"/>
      <c r="N1028" s="86"/>
      <c r="O1028" s="85"/>
      <c r="P1028" s="85"/>
    </row>
    <row r="1029" spans="1:16" x14ac:dyDescent="0.25">
      <c r="A1029" s="85"/>
      <c r="B1029" s="90"/>
      <c r="C1029" s="85"/>
      <c r="D1029" s="85"/>
      <c r="E1029" s="85"/>
      <c r="F1029" s="85"/>
      <c r="G1029" s="85"/>
      <c r="H1029" s="91"/>
      <c r="I1029" s="92"/>
      <c r="J1029" s="88"/>
      <c r="K1029" s="87"/>
      <c r="L1029" s="86"/>
      <c r="M1029" s="85"/>
      <c r="N1029" s="86"/>
      <c r="O1029" s="85"/>
      <c r="P1029" s="85"/>
    </row>
    <row r="1030" spans="1:16" x14ac:dyDescent="0.25">
      <c r="A1030" s="85"/>
      <c r="B1030" s="90"/>
      <c r="C1030" s="85"/>
      <c r="D1030" s="85"/>
      <c r="E1030" s="85"/>
      <c r="F1030" s="85"/>
      <c r="G1030" s="85"/>
      <c r="H1030" s="91"/>
      <c r="I1030" s="92"/>
      <c r="J1030" s="88"/>
      <c r="K1030" s="87"/>
      <c r="L1030" s="86"/>
      <c r="M1030" s="85"/>
      <c r="N1030" s="86"/>
      <c r="O1030" s="85"/>
      <c r="P1030" s="85"/>
    </row>
    <row r="1031" spans="1:16" x14ac:dyDescent="0.25">
      <c r="A1031" s="85"/>
      <c r="B1031" s="90"/>
      <c r="C1031" s="85"/>
      <c r="D1031" s="85"/>
      <c r="E1031" s="85"/>
      <c r="F1031" s="85"/>
      <c r="G1031" s="85"/>
      <c r="H1031" s="91"/>
      <c r="I1031" s="92"/>
      <c r="J1031" s="88"/>
      <c r="K1031" s="87"/>
      <c r="L1031" s="86"/>
      <c r="M1031" s="85"/>
      <c r="N1031" s="86"/>
      <c r="O1031" s="85"/>
      <c r="P1031" s="85"/>
    </row>
    <row r="1032" spans="1:16" x14ac:dyDescent="0.25">
      <c r="A1032" s="85"/>
      <c r="B1032" s="90"/>
      <c r="C1032" s="85"/>
      <c r="D1032" s="85"/>
      <c r="E1032" s="85"/>
      <c r="F1032" s="85"/>
      <c r="G1032" s="85"/>
      <c r="H1032" s="91"/>
      <c r="I1032" s="92"/>
      <c r="J1032" s="88"/>
      <c r="K1032" s="87"/>
      <c r="L1032" s="86"/>
      <c r="M1032" s="85"/>
      <c r="N1032" s="86"/>
      <c r="O1032" s="85"/>
      <c r="P1032" s="85"/>
    </row>
    <row r="1033" spans="1:16" x14ac:dyDescent="0.25">
      <c r="A1033" s="85"/>
      <c r="B1033" s="90"/>
      <c r="C1033" s="85"/>
      <c r="D1033" s="85"/>
      <c r="E1033" s="85"/>
      <c r="F1033" s="85"/>
      <c r="G1033" s="85"/>
      <c r="H1033" s="91"/>
      <c r="I1033" s="92"/>
      <c r="J1033" s="88"/>
      <c r="K1033" s="87"/>
      <c r="L1033" s="86"/>
      <c r="M1033" s="85"/>
      <c r="N1033" s="86"/>
      <c r="O1033" s="85"/>
      <c r="P1033" s="85"/>
    </row>
    <row r="1034" spans="1:16" x14ac:dyDescent="0.25">
      <c r="A1034" s="85"/>
      <c r="B1034" s="90"/>
      <c r="C1034" s="85"/>
      <c r="D1034" s="85"/>
      <c r="E1034" s="85"/>
      <c r="F1034" s="85"/>
      <c r="G1034" s="85"/>
      <c r="H1034" s="91"/>
      <c r="I1034" s="92"/>
      <c r="J1034" s="88"/>
      <c r="K1034" s="87"/>
      <c r="L1034" s="86"/>
      <c r="M1034" s="85"/>
      <c r="N1034" s="86"/>
      <c r="O1034" s="85"/>
      <c r="P1034" s="85"/>
    </row>
    <row r="1035" spans="1:16" x14ac:dyDescent="0.25">
      <c r="A1035" s="85"/>
      <c r="B1035" s="90"/>
      <c r="C1035" s="85"/>
      <c r="D1035" s="85"/>
      <c r="E1035" s="85"/>
      <c r="F1035" s="85"/>
      <c r="G1035" s="85"/>
      <c r="H1035" s="91"/>
      <c r="I1035" s="92"/>
      <c r="J1035" s="88"/>
      <c r="K1035" s="87"/>
      <c r="L1035" s="86"/>
      <c r="M1035" s="85"/>
      <c r="N1035" s="86"/>
      <c r="O1035" s="85"/>
      <c r="P1035" s="85"/>
    </row>
    <row r="1036" spans="1:16" x14ac:dyDescent="0.25">
      <c r="A1036" s="85"/>
      <c r="B1036" s="90"/>
      <c r="C1036" s="85"/>
      <c r="D1036" s="85"/>
      <c r="E1036" s="85"/>
      <c r="F1036" s="85"/>
      <c r="G1036" s="85"/>
      <c r="H1036" s="91"/>
      <c r="I1036" s="92"/>
      <c r="J1036" s="88"/>
      <c r="K1036" s="87"/>
      <c r="L1036" s="86"/>
      <c r="M1036" s="85"/>
      <c r="N1036" s="86"/>
      <c r="O1036" s="85"/>
      <c r="P1036" s="85"/>
    </row>
    <row r="1037" spans="1:16" x14ac:dyDescent="0.25">
      <c r="A1037" s="85"/>
      <c r="B1037" s="90"/>
      <c r="C1037" s="85"/>
      <c r="D1037" s="85"/>
      <c r="E1037" s="85"/>
      <c r="F1037" s="85"/>
      <c r="G1037" s="85"/>
      <c r="H1037" s="91"/>
      <c r="I1037" s="92"/>
      <c r="J1037" s="88"/>
      <c r="K1037" s="87"/>
      <c r="L1037" s="86"/>
      <c r="M1037" s="85"/>
      <c r="N1037" s="86"/>
      <c r="O1037" s="85"/>
      <c r="P1037" s="85"/>
    </row>
    <row r="1038" spans="1:16" x14ac:dyDescent="0.25">
      <c r="A1038" s="85"/>
      <c r="B1038" s="90"/>
      <c r="C1038" s="85"/>
      <c r="D1038" s="85"/>
      <c r="E1038" s="85"/>
      <c r="F1038" s="85"/>
      <c r="G1038" s="85"/>
      <c r="H1038" s="91"/>
      <c r="I1038" s="92"/>
      <c r="J1038" s="88"/>
      <c r="K1038" s="87"/>
      <c r="L1038" s="86"/>
      <c r="M1038" s="85"/>
      <c r="N1038" s="86"/>
      <c r="O1038" s="85"/>
      <c r="P1038" s="85"/>
    </row>
    <row r="1039" spans="1:16" x14ac:dyDescent="0.25">
      <c r="A1039" s="85"/>
      <c r="B1039" s="90"/>
      <c r="C1039" s="85"/>
      <c r="D1039" s="85"/>
      <c r="E1039" s="85"/>
      <c r="F1039" s="85"/>
      <c r="G1039" s="85"/>
      <c r="H1039" s="91"/>
      <c r="I1039" s="92"/>
      <c r="J1039" s="88"/>
      <c r="K1039" s="87"/>
      <c r="L1039" s="86"/>
      <c r="M1039" s="85"/>
      <c r="N1039" s="86"/>
      <c r="O1039" s="85"/>
      <c r="P1039" s="85"/>
    </row>
    <row r="1040" spans="1:16" x14ac:dyDescent="0.25">
      <c r="A1040" s="85"/>
      <c r="B1040" s="90"/>
      <c r="C1040" s="85"/>
      <c r="D1040" s="85"/>
      <c r="E1040" s="85"/>
      <c r="F1040" s="85"/>
      <c r="G1040" s="85"/>
      <c r="H1040" s="91"/>
      <c r="I1040" s="92"/>
      <c r="J1040" s="88"/>
      <c r="K1040" s="87"/>
      <c r="L1040" s="86"/>
      <c r="M1040" s="85"/>
      <c r="N1040" s="86"/>
      <c r="O1040" s="85"/>
      <c r="P1040" s="85"/>
    </row>
    <row r="1041" spans="1:16" x14ac:dyDescent="0.25">
      <c r="A1041" s="85"/>
      <c r="B1041" s="90"/>
      <c r="C1041" s="85"/>
      <c r="D1041" s="85"/>
      <c r="E1041" s="85"/>
      <c r="F1041" s="85"/>
      <c r="G1041" s="85"/>
      <c r="H1041" s="91"/>
      <c r="I1041" s="92"/>
      <c r="J1041" s="88"/>
      <c r="K1041" s="87"/>
      <c r="L1041" s="86"/>
      <c r="M1041" s="85"/>
      <c r="N1041" s="86"/>
      <c r="O1041" s="85"/>
      <c r="P1041" s="85"/>
    </row>
    <row r="1042" spans="1:16" x14ac:dyDescent="0.25">
      <c r="A1042" s="85"/>
      <c r="B1042" s="90"/>
      <c r="C1042" s="85"/>
      <c r="D1042" s="85"/>
      <c r="E1042" s="85"/>
      <c r="F1042" s="85"/>
      <c r="G1042" s="85"/>
      <c r="H1042" s="91"/>
      <c r="I1042" s="92"/>
      <c r="J1042" s="88"/>
      <c r="K1042" s="87"/>
      <c r="L1042" s="86"/>
      <c r="M1042" s="85"/>
      <c r="N1042" s="86"/>
      <c r="O1042" s="85"/>
      <c r="P1042" s="85"/>
    </row>
    <row r="1043" spans="1:16" x14ac:dyDescent="0.25">
      <c r="A1043" s="85"/>
      <c r="B1043" s="90"/>
      <c r="C1043" s="85"/>
      <c r="D1043" s="85"/>
      <c r="E1043" s="85"/>
      <c r="F1043" s="85"/>
      <c r="G1043" s="85"/>
      <c r="H1043" s="91"/>
      <c r="I1043" s="92"/>
      <c r="J1043" s="88"/>
      <c r="K1043" s="87"/>
      <c r="L1043" s="86"/>
      <c r="M1043" s="85"/>
      <c r="N1043" s="86"/>
      <c r="O1043" s="85"/>
      <c r="P1043" s="85"/>
    </row>
    <row r="1044" spans="1:16" x14ac:dyDescent="0.25">
      <c r="A1044" s="85"/>
      <c r="B1044" s="90"/>
      <c r="C1044" s="85"/>
      <c r="D1044" s="85"/>
      <c r="E1044" s="85"/>
      <c r="F1044" s="85"/>
      <c r="G1044" s="85"/>
      <c r="H1044" s="91"/>
      <c r="I1044" s="92"/>
      <c r="J1044" s="88"/>
      <c r="K1044" s="87"/>
      <c r="L1044" s="86"/>
      <c r="M1044" s="85"/>
      <c r="N1044" s="86"/>
      <c r="O1044" s="85"/>
      <c r="P1044" s="85"/>
    </row>
    <row r="1045" spans="1:16" x14ac:dyDescent="0.25">
      <c r="A1045" s="85"/>
      <c r="B1045" s="90"/>
      <c r="C1045" s="85"/>
      <c r="D1045" s="85"/>
      <c r="E1045" s="85"/>
      <c r="F1045" s="85"/>
      <c r="G1045" s="85"/>
      <c r="H1045" s="91"/>
      <c r="I1045" s="92"/>
      <c r="J1045" s="88"/>
      <c r="K1045" s="87"/>
      <c r="L1045" s="86"/>
      <c r="M1045" s="85"/>
      <c r="N1045" s="86"/>
      <c r="O1045" s="85"/>
      <c r="P1045" s="85"/>
    </row>
    <row r="1046" spans="1:16" x14ac:dyDescent="0.25">
      <c r="A1046" s="85"/>
      <c r="B1046" s="90"/>
      <c r="C1046" s="85"/>
      <c r="D1046" s="85"/>
      <c r="E1046" s="85"/>
      <c r="F1046" s="85"/>
      <c r="G1046" s="85"/>
      <c r="H1046" s="91"/>
      <c r="I1046" s="92"/>
      <c r="J1046" s="88"/>
      <c r="K1046" s="87"/>
      <c r="L1046" s="86"/>
      <c r="M1046" s="85"/>
      <c r="N1046" s="86"/>
      <c r="O1046" s="85"/>
      <c r="P1046" s="85"/>
    </row>
    <row r="1047" spans="1:16" x14ac:dyDescent="0.25">
      <c r="A1047" s="85"/>
      <c r="B1047" s="90"/>
      <c r="C1047" s="85"/>
      <c r="D1047" s="85"/>
      <c r="E1047" s="85"/>
      <c r="F1047" s="85"/>
      <c r="G1047" s="85"/>
      <c r="H1047" s="91"/>
      <c r="I1047" s="92"/>
      <c r="J1047" s="88"/>
      <c r="K1047" s="87"/>
      <c r="L1047" s="86"/>
      <c r="M1047" s="85"/>
      <c r="N1047" s="86"/>
      <c r="O1047" s="85"/>
      <c r="P1047" s="85"/>
    </row>
    <row r="1048" spans="1:16" x14ac:dyDescent="0.25">
      <c r="A1048" s="85"/>
      <c r="B1048" s="90"/>
      <c r="C1048" s="85"/>
      <c r="D1048" s="85"/>
      <c r="E1048" s="85"/>
      <c r="F1048" s="85"/>
      <c r="G1048" s="85"/>
      <c r="H1048" s="91"/>
      <c r="I1048" s="92"/>
      <c r="J1048" s="88"/>
      <c r="K1048" s="87"/>
      <c r="L1048" s="86"/>
      <c r="M1048" s="85"/>
      <c r="N1048" s="86"/>
      <c r="O1048" s="85"/>
      <c r="P1048" s="85"/>
    </row>
    <row r="1049" spans="1:16" x14ac:dyDescent="0.25">
      <c r="A1049" s="85"/>
      <c r="B1049" s="90"/>
      <c r="C1049" s="85"/>
      <c r="D1049" s="85"/>
      <c r="E1049" s="85"/>
      <c r="F1049" s="85"/>
      <c r="G1049" s="85"/>
      <c r="H1049" s="91"/>
      <c r="I1049" s="92"/>
      <c r="J1049" s="88"/>
      <c r="K1049" s="87"/>
      <c r="L1049" s="86"/>
      <c r="M1049" s="85"/>
      <c r="N1049" s="86"/>
      <c r="O1049" s="85"/>
      <c r="P1049" s="85"/>
    </row>
    <row r="1050" spans="1:16" x14ac:dyDescent="0.25">
      <c r="A1050" s="85"/>
      <c r="B1050" s="90"/>
      <c r="C1050" s="85"/>
      <c r="D1050" s="85"/>
      <c r="E1050" s="85"/>
      <c r="F1050" s="85"/>
      <c r="G1050" s="85"/>
      <c r="H1050" s="91"/>
      <c r="I1050" s="92"/>
      <c r="J1050" s="88"/>
      <c r="K1050" s="87"/>
      <c r="L1050" s="86"/>
      <c r="M1050" s="85"/>
      <c r="N1050" s="86"/>
      <c r="O1050" s="85"/>
      <c r="P1050" s="85"/>
    </row>
    <row r="1051" spans="1:16" x14ac:dyDescent="0.25">
      <c r="A1051" s="85"/>
      <c r="B1051" s="90"/>
      <c r="C1051" s="85"/>
      <c r="D1051" s="85"/>
      <c r="E1051" s="85"/>
      <c r="F1051" s="85"/>
      <c r="G1051" s="85"/>
      <c r="H1051" s="91"/>
      <c r="I1051" s="92"/>
      <c r="J1051" s="88"/>
      <c r="K1051" s="87"/>
      <c r="L1051" s="86"/>
      <c r="M1051" s="85"/>
      <c r="N1051" s="86"/>
      <c r="O1051" s="85"/>
      <c r="P1051" s="85"/>
    </row>
    <row r="1052" spans="1:16" x14ac:dyDescent="0.25">
      <c r="A1052" s="85"/>
      <c r="B1052" s="90"/>
      <c r="C1052" s="85"/>
      <c r="D1052" s="85"/>
      <c r="E1052" s="85"/>
      <c r="F1052" s="85"/>
      <c r="G1052" s="85"/>
      <c r="H1052" s="91"/>
      <c r="I1052" s="92"/>
      <c r="J1052" s="88"/>
      <c r="K1052" s="87"/>
      <c r="L1052" s="86"/>
      <c r="M1052" s="85"/>
      <c r="N1052" s="86"/>
      <c r="O1052" s="85"/>
      <c r="P1052" s="85"/>
    </row>
    <row r="1053" spans="1:16" x14ac:dyDescent="0.25">
      <c r="A1053" s="85"/>
      <c r="B1053" s="90"/>
      <c r="C1053" s="85"/>
      <c r="D1053" s="85"/>
      <c r="E1053" s="85"/>
      <c r="F1053" s="85"/>
      <c r="G1053" s="85"/>
      <c r="H1053" s="91"/>
      <c r="I1053" s="92"/>
      <c r="J1053" s="88"/>
      <c r="K1053" s="87"/>
      <c r="L1053" s="86"/>
      <c r="M1053" s="85"/>
      <c r="N1053" s="86"/>
      <c r="O1053" s="85"/>
      <c r="P1053" s="85"/>
    </row>
    <row r="1054" spans="1:16" x14ac:dyDescent="0.25">
      <c r="A1054" s="85"/>
      <c r="B1054" s="90"/>
      <c r="C1054" s="85"/>
      <c r="D1054" s="85"/>
      <c r="E1054" s="85"/>
      <c r="F1054" s="85"/>
      <c r="G1054" s="85"/>
      <c r="H1054" s="91"/>
      <c r="I1054" s="92"/>
      <c r="J1054" s="88"/>
      <c r="K1054" s="87"/>
      <c r="L1054" s="86"/>
      <c r="M1054" s="85"/>
      <c r="N1054" s="86"/>
      <c r="O1054" s="85"/>
      <c r="P1054" s="85"/>
    </row>
    <row r="1055" spans="1:16" x14ac:dyDescent="0.25">
      <c r="A1055" s="85"/>
      <c r="B1055" s="90"/>
      <c r="C1055" s="85"/>
      <c r="D1055" s="85"/>
      <c r="E1055" s="85"/>
      <c r="F1055" s="85"/>
      <c r="G1055" s="85"/>
      <c r="H1055" s="91"/>
      <c r="I1055" s="92"/>
      <c r="J1055" s="88"/>
      <c r="K1055" s="87"/>
      <c r="L1055" s="86"/>
      <c r="M1055" s="85"/>
      <c r="N1055" s="86"/>
      <c r="O1055" s="85"/>
      <c r="P1055" s="85"/>
    </row>
    <row r="1056" spans="1:16" x14ac:dyDescent="0.25">
      <c r="A1056" s="85"/>
      <c r="B1056" s="90"/>
      <c r="C1056" s="85"/>
      <c r="D1056" s="85"/>
      <c r="E1056" s="85"/>
      <c r="F1056" s="85"/>
      <c r="G1056" s="85"/>
      <c r="H1056" s="91"/>
      <c r="I1056" s="92"/>
      <c r="J1056" s="88"/>
      <c r="K1056" s="87"/>
      <c r="L1056" s="86"/>
      <c r="M1056" s="85"/>
      <c r="N1056" s="86"/>
      <c r="O1056" s="85"/>
      <c r="P1056" s="85"/>
    </row>
    <row r="1057" spans="1:16" x14ac:dyDescent="0.25">
      <c r="A1057" s="85"/>
      <c r="B1057" s="90"/>
      <c r="C1057" s="85"/>
      <c r="D1057" s="85"/>
      <c r="E1057" s="85"/>
      <c r="F1057" s="85"/>
      <c r="G1057" s="85"/>
      <c r="H1057" s="91"/>
      <c r="I1057" s="92"/>
      <c r="J1057" s="88"/>
      <c r="K1057" s="87"/>
      <c r="L1057" s="86"/>
      <c r="M1057" s="85"/>
      <c r="N1057" s="86"/>
      <c r="O1057" s="85"/>
      <c r="P1057" s="85"/>
    </row>
    <row r="1058" spans="1:16" x14ac:dyDescent="0.25">
      <c r="A1058" s="85"/>
      <c r="B1058" s="90"/>
      <c r="C1058" s="85"/>
      <c r="D1058" s="85"/>
      <c r="E1058" s="85"/>
      <c r="F1058" s="85"/>
      <c r="G1058" s="85"/>
      <c r="H1058" s="91"/>
      <c r="I1058" s="92"/>
      <c r="J1058" s="88"/>
      <c r="K1058" s="87"/>
      <c r="L1058" s="86"/>
      <c r="M1058" s="85"/>
      <c r="N1058" s="86"/>
      <c r="O1058" s="85"/>
      <c r="P1058" s="85"/>
    </row>
    <row r="1059" spans="1:16" x14ac:dyDescent="0.25">
      <c r="A1059" s="85"/>
      <c r="B1059" s="90"/>
      <c r="C1059" s="85"/>
      <c r="D1059" s="85"/>
      <c r="E1059" s="85"/>
      <c r="F1059" s="85"/>
      <c r="G1059" s="85"/>
      <c r="H1059" s="91"/>
      <c r="I1059" s="92"/>
      <c r="J1059" s="88"/>
      <c r="K1059" s="87"/>
      <c r="L1059" s="86"/>
      <c r="M1059" s="85"/>
      <c r="N1059" s="86"/>
      <c r="O1059" s="85"/>
      <c r="P1059" s="85"/>
    </row>
    <row r="1060" spans="1:16" x14ac:dyDescent="0.25">
      <c r="A1060" s="85"/>
      <c r="B1060" s="90"/>
      <c r="C1060" s="85"/>
      <c r="D1060" s="85"/>
      <c r="E1060" s="85"/>
      <c r="F1060" s="85"/>
      <c r="G1060" s="85"/>
      <c r="H1060" s="91"/>
      <c r="I1060" s="92"/>
      <c r="J1060" s="88"/>
      <c r="K1060" s="87"/>
      <c r="L1060" s="86"/>
      <c r="M1060" s="85"/>
      <c r="N1060" s="86"/>
      <c r="O1060" s="85"/>
      <c r="P1060" s="85"/>
    </row>
    <row r="1061" spans="1:16" x14ac:dyDescent="0.25">
      <c r="A1061" s="85"/>
      <c r="B1061" s="90"/>
      <c r="C1061" s="85"/>
      <c r="D1061" s="85"/>
      <c r="E1061" s="85"/>
      <c r="F1061" s="85"/>
      <c r="G1061" s="85"/>
      <c r="H1061" s="91"/>
      <c r="I1061" s="92"/>
      <c r="J1061" s="88"/>
      <c r="K1061" s="87"/>
      <c r="L1061" s="86"/>
      <c r="M1061" s="85"/>
      <c r="N1061" s="86"/>
      <c r="O1061" s="85"/>
      <c r="P1061" s="85"/>
    </row>
    <row r="1062" spans="1:16" x14ac:dyDescent="0.25">
      <c r="A1062" s="85"/>
      <c r="B1062" s="90"/>
      <c r="C1062" s="85"/>
      <c r="D1062" s="85"/>
      <c r="E1062" s="85"/>
      <c r="F1062" s="85"/>
      <c r="G1062" s="85"/>
      <c r="H1062" s="91"/>
      <c r="I1062" s="92"/>
      <c r="J1062" s="88"/>
      <c r="K1062" s="87"/>
      <c r="L1062" s="86"/>
      <c r="M1062" s="85"/>
      <c r="N1062" s="86"/>
      <c r="O1062" s="85"/>
      <c r="P1062" s="85"/>
    </row>
    <row r="1063" spans="1:16" x14ac:dyDescent="0.25">
      <c r="A1063" s="85"/>
      <c r="B1063" s="90"/>
      <c r="C1063" s="85"/>
      <c r="D1063" s="85"/>
      <c r="E1063" s="85"/>
      <c r="F1063" s="85"/>
      <c r="G1063" s="85"/>
      <c r="H1063" s="91"/>
      <c r="I1063" s="92"/>
      <c r="J1063" s="88"/>
      <c r="K1063" s="87"/>
      <c r="L1063" s="86"/>
      <c r="M1063" s="85"/>
      <c r="N1063" s="86"/>
      <c r="O1063" s="85"/>
      <c r="P1063" s="85"/>
    </row>
    <row r="1064" spans="1:16" x14ac:dyDescent="0.25">
      <c r="A1064" s="85"/>
      <c r="B1064" s="90"/>
      <c r="C1064" s="85"/>
      <c r="D1064" s="85"/>
      <c r="E1064" s="85"/>
      <c r="F1064" s="85"/>
      <c r="G1064" s="85"/>
      <c r="H1064" s="91"/>
      <c r="I1064" s="92"/>
      <c r="J1064" s="88"/>
      <c r="K1064" s="87"/>
      <c r="L1064" s="86"/>
      <c r="M1064" s="85"/>
      <c r="N1064" s="86"/>
      <c r="O1064" s="85"/>
      <c r="P1064" s="85"/>
    </row>
    <row r="1065" spans="1:16" x14ac:dyDescent="0.25">
      <c r="A1065" s="85"/>
      <c r="B1065" s="90"/>
      <c r="C1065" s="85"/>
      <c r="D1065" s="85"/>
      <c r="E1065" s="85"/>
      <c r="F1065" s="85"/>
      <c r="G1065" s="85"/>
      <c r="H1065" s="91"/>
      <c r="I1065" s="92"/>
      <c r="J1065" s="88"/>
      <c r="K1065" s="87"/>
      <c r="L1065" s="86"/>
      <c r="M1065" s="85"/>
      <c r="N1065" s="86"/>
      <c r="O1065" s="85"/>
      <c r="P1065" s="85"/>
    </row>
    <row r="1066" spans="1:16" x14ac:dyDescent="0.25">
      <c r="A1066" s="85"/>
      <c r="B1066" s="90"/>
      <c r="C1066" s="85"/>
      <c r="D1066" s="85"/>
      <c r="E1066" s="85"/>
      <c r="F1066" s="85"/>
      <c r="G1066" s="85"/>
      <c r="H1066" s="91"/>
      <c r="I1066" s="92"/>
      <c r="J1066" s="88"/>
      <c r="K1066" s="87"/>
      <c r="L1066" s="86"/>
      <c r="M1066" s="85"/>
      <c r="N1066" s="86"/>
      <c r="O1066" s="85"/>
      <c r="P1066" s="85"/>
    </row>
    <row r="1067" spans="1:16" x14ac:dyDescent="0.25">
      <c r="A1067" s="85"/>
      <c r="B1067" s="90"/>
      <c r="C1067" s="85"/>
      <c r="D1067" s="85"/>
      <c r="E1067" s="85"/>
      <c r="F1067" s="85"/>
      <c r="G1067" s="85"/>
      <c r="H1067" s="91"/>
      <c r="I1067" s="92"/>
      <c r="J1067" s="88"/>
      <c r="K1067" s="87"/>
      <c r="L1067" s="86"/>
      <c r="M1067" s="85"/>
      <c r="N1067" s="86"/>
      <c r="O1067" s="85"/>
      <c r="P1067" s="85"/>
    </row>
    <row r="1068" spans="1:16" x14ac:dyDescent="0.25">
      <c r="A1068" s="85"/>
      <c r="B1068" s="90"/>
      <c r="C1068" s="85"/>
      <c r="D1068" s="85"/>
      <c r="E1068" s="85"/>
      <c r="F1068" s="85"/>
      <c r="G1068" s="85"/>
      <c r="H1068" s="91"/>
      <c r="I1068" s="92"/>
      <c r="J1068" s="88"/>
      <c r="K1068" s="87"/>
      <c r="L1068" s="86"/>
      <c r="M1068" s="85"/>
      <c r="N1068" s="86"/>
      <c r="O1068" s="85"/>
      <c r="P1068" s="85"/>
    </row>
    <row r="1069" spans="1:16" x14ac:dyDescent="0.25">
      <c r="A1069" s="85"/>
      <c r="B1069" s="90"/>
      <c r="C1069" s="85"/>
      <c r="D1069" s="85"/>
      <c r="E1069" s="85"/>
      <c r="F1069" s="85"/>
      <c r="G1069" s="85"/>
      <c r="H1069" s="91"/>
      <c r="I1069" s="92"/>
      <c r="J1069" s="88"/>
      <c r="K1069" s="87"/>
      <c r="L1069" s="86"/>
      <c r="M1069" s="85"/>
      <c r="N1069" s="86"/>
      <c r="O1069" s="85"/>
      <c r="P1069" s="85"/>
    </row>
    <row r="1070" spans="1:16" x14ac:dyDescent="0.25">
      <c r="A1070" s="85"/>
      <c r="B1070" s="90"/>
      <c r="C1070" s="85"/>
      <c r="D1070" s="85"/>
      <c r="E1070" s="85"/>
      <c r="F1070" s="85"/>
      <c r="G1070" s="85"/>
      <c r="H1070" s="91"/>
      <c r="I1070" s="92"/>
      <c r="J1070" s="88"/>
      <c r="K1070" s="87"/>
      <c r="L1070" s="86"/>
      <c r="M1070" s="85"/>
      <c r="N1070" s="86"/>
      <c r="O1070" s="85"/>
      <c r="P1070" s="85"/>
    </row>
    <row r="1071" spans="1:16" x14ac:dyDescent="0.25">
      <c r="A1071" s="85"/>
      <c r="B1071" s="90"/>
      <c r="C1071" s="85"/>
      <c r="D1071" s="85"/>
      <c r="E1071" s="85"/>
      <c r="F1071" s="85"/>
      <c r="G1071" s="85"/>
      <c r="H1071" s="91"/>
      <c r="I1071" s="92"/>
      <c r="J1071" s="88"/>
      <c r="K1071" s="87"/>
      <c r="L1071" s="86"/>
      <c r="M1071" s="85"/>
      <c r="N1071" s="86"/>
      <c r="O1071" s="85"/>
      <c r="P1071" s="85"/>
    </row>
    <row r="1072" spans="1:16" x14ac:dyDescent="0.25">
      <c r="A1072" s="85"/>
      <c r="B1072" s="90"/>
      <c r="C1072" s="85"/>
      <c r="D1072" s="85"/>
      <c r="E1072" s="85"/>
      <c r="F1072" s="85"/>
      <c r="G1072" s="85"/>
      <c r="H1072" s="91"/>
      <c r="I1072" s="92"/>
      <c r="J1072" s="88"/>
      <c r="K1072" s="87"/>
      <c r="L1072" s="86"/>
      <c r="M1072" s="85"/>
      <c r="N1072" s="86"/>
      <c r="O1072" s="85"/>
      <c r="P1072" s="85"/>
    </row>
    <row r="1073" spans="1:16" x14ac:dyDescent="0.25">
      <c r="A1073" s="85"/>
      <c r="B1073" s="90"/>
      <c r="C1073" s="85"/>
      <c r="D1073" s="85"/>
      <c r="E1073" s="85"/>
      <c r="F1073" s="85"/>
      <c r="G1073" s="85"/>
      <c r="H1073" s="91"/>
      <c r="I1073" s="92"/>
      <c r="J1073" s="88"/>
      <c r="K1073" s="87"/>
      <c r="L1073" s="86"/>
      <c r="M1073" s="85"/>
      <c r="N1073" s="86"/>
      <c r="O1073" s="85"/>
      <c r="P1073" s="85"/>
    </row>
    <row r="1074" spans="1:16" x14ac:dyDescent="0.25">
      <c r="A1074" s="85"/>
      <c r="B1074" s="90"/>
      <c r="C1074" s="85"/>
      <c r="D1074" s="85"/>
      <c r="E1074" s="85"/>
      <c r="F1074" s="85"/>
      <c r="G1074" s="85"/>
      <c r="H1074" s="91"/>
      <c r="I1074" s="92"/>
      <c r="J1074" s="88"/>
      <c r="K1074" s="87"/>
      <c r="L1074" s="86"/>
      <c r="M1074" s="85"/>
      <c r="N1074" s="86"/>
      <c r="O1074" s="85"/>
      <c r="P1074" s="85"/>
    </row>
    <row r="1075" spans="1:16" x14ac:dyDescent="0.25">
      <c r="A1075" s="85"/>
      <c r="B1075" s="90"/>
      <c r="C1075" s="85"/>
      <c r="D1075" s="85"/>
      <c r="E1075" s="85"/>
      <c r="F1075" s="85"/>
      <c r="G1075" s="85"/>
      <c r="H1075" s="91"/>
      <c r="I1075" s="92"/>
      <c r="J1075" s="88"/>
      <c r="K1075" s="87"/>
      <c r="L1075" s="86"/>
      <c r="M1075" s="85"/>
      <c r="N1075" s="86"/>
      <c r="O1075" s="85"/>
      <c r="P1075" s="85"/>
    </row>
    <row r="1076" spans="1:16" x14ac:dyDescent="0.25">
      <c r="A1076" s="85"/>
      <c r="B1076" s="90"/>
      <c r="C1076" s="85"/>
      <c r="D1076" s="85"/>
      <c r="E1076" s="85"/>
      <c r="F1076" s="85"/>
      <c r="G1076" s="85"/>
      <c r="H1076" s="91"/>
      <c r="I1076" s="92"/>
      <c r="J1076" s="88"/>
      <c r="K1076" s="87"/>
      <c r="L1076" s="86"/>
      <c r="M1076" s="85"/>
      <c r="N1076" s="86"/>
      <c r="O1076" s="85"/>
      <c r="P1076" s="85"/>
    </row>
    <row r="1077" spans="1:16" x14ac:dyDescent="0.25">
      <c r="A1077" s="85"/>
      <c r="B1077" s="90"/>
      <c r="C1077" s="85"/>
      <c r="D1077" s="85"/>
      <c r="E1077" s="85"/>
      <c r="F1077" s="85"/>
      <c r="G1077" s="85"/>
      <c r="H1077" s="91"/>
      <c r="I1077" s="92"/>
      <c r="J1077" s="88"/>
      <c r="K1077" s="87"/>
      <c r="L1077" s="86"/>
      <c r="M1077" s="85"/>
      <c r="N1077" s="86"/>
      <c r="O1077" s="85"/>
      <c r="P1077" s="85"/>
    </row>
    <row r="1078" spans="1:16" x14ac:dyDescent="0.25">
      <c r="A1078" s="85"/>
      <c r="B1078" s="90"/>
      <c r="C1078" s="85"/>
      <c r="D1078" s="85"/>
      <c r="E1078" s="85"/>
      <c r="F1078" s="85"/>
      <c r="G1078" s="85"/>
      <c r="H1078" s="91"/>
      <c r="I1078" s="92"/>
      <c r="J1078" s="88"/>
      <c r="K1078" s="87"/>
      <c r="L1078" s="86"/>
      <c r="M1078" s="85"/>
      <c r="N1078" s="86"/>
      <c r="O1078" s="85"/>
      <c r="P1078" s="85"/>
    </row>
    <row r="1079" spans="1:16" x14ac:dyDescent="0.25">
      <c r="A1079" s="85"/>
      <c r="B1079" s="90"/>
      <c r="C1079" s="85"/>
      <c r="D1079" s="85"/>
      <c r="E1079" s="85"/>
      <c r="F1079" s="85"/>
      <c r="G1079" s="85"/>
      <c r="H1079" s="91"/>
      <c r="I1079" s="92"/>
      <c r="J1079" s="88"/>
      <c r="K1079" s="87"/>
      <c r="L1079" s="86"/>
      <c r="M1079" s="85"/>
      <c r="N1079" s="86"/>
      <c r="O1079" s="85"/>
      <c r="P1079" s="85"/>
    </row>
    <row r="1080" spans="1:16" x14ac:dyDescent="0.25">
      <c r="A1080" s="85"/>
      <c r="B1080" s="90"/>
      <c r="C1080" s="85"/>
      <c r="D1080" s="85"/>
      <c r="E1080" s="85"/>
      <c r="F1080" s="85"/>
      <c r="G1080" s="85"/>
      <c r="H1080" s="91"/>
      <c r="I1080" s="92"/>
      <c r="J1080" s="88"/>
      <c r="K1080" s="87"/>
      <c r="L1080" s="86"/>
      <c r="M1080" s="85"/>
      <c r="N1080" s="86"/>
      <c r="O1080" s="85"/>
      <c r="P1080" s="85"/>
    </row>
    <row r="1081" spans="1:16" x14ac:dyDescent="0.25">
      <c r="A1081" s="85"/>
      <c r="B1081" s="90"/>
      <c r="C1081" s="85"/>
      <c r="D1081" s="85"/>
      <c r="E1081" s="85"/>
      <c r="F1081" s="85"/>
      <c r="G1081" s="85"/>
      <c r="H1081" s="91"/>
      <c r="I1081" s="92"/>
      <c r="J1081" s="88"/>
      <c r="K1081" s="87"/>
      <c r="L1081" s="86"/>
      <c r="M1081" s="85"/>
      <c r="N1081" s="86"/>
      <c r="O1081" s="85"/>
      <c r="P1081" s="85"/>
    </row>
    <row r="1082" spans="1:16" x14ac:dyDescent="0.25">
      <c r="A1082" s="85"/>
      <c r="B1082" s="90"/>
      <c r="C1082" s="85"/>
      <c r="D1082" s="85"/>
      <c r="E1082" s="85"/>
      <c r="F1082" s="85"/>
      <c r="G1082" s="85"/>
      <c r="H1082" s="91"/>
      <c r="I1082" s="92"/>
      <c r="J1082" s="88"/>
      <c r="K1082" s="87"/>
      <c r="L1082" s="86"/>
      <c r="M1082" s="85"/>
      <c r="N1082" s="86"/>
      <c r="O1082" s="85"/>
      <c r="P1082" s="85"/>
    </row>
    <row r="1083" spans="1:16" x14ac:dyDescent="0.25">
      <c r="A1083" s="85"/>
      <c r="B1083" s="90"/>
      <c r="C1083" s="85"/>
      <c r="D1083" s="85"/>
      <c r="E1083" s="85"/>
      <c r="F1083" s="85"/>
      <c r="G1083" s="85"/>
      <c r="H1083" s="91"/>
      <c r="I1083" s="92"/>
      <c r="J1083" s="88"/>
      <c r="K1083" s="87"/>
      <c r="L1083" s="86"/>
      <c r="M1083" s="85"/>
      <c r="N1083" s="86"/>
      <c r="O1083" s="85"/>
      <c r="P1083" s="85"/>
    </row>
    <row r="1084" spans="1:16" x14ac:dyDescent="0.25">
      <c r="A1084" s="85"/>
      <c r="B1084" s="90"/>
      <c r="C1084" s="85"/>
      <c r="D1084" s="85"/>
      <c r="E1084" s="85"/>
      <c r="F1084" s="85"/>
      <c r="G1084" s="85"/>
      <c r="H1084" s="91"/>
      <c r="I1084" s="92"/>
      <c r="J1084" s="88"/>
      <c r="K1084" s="87"/>
      <c r="L1084" s="86"/>
      <c r="M1084" s="85"/>
      <c r="N1084" s="86"/>
      <c r="O1084" s="85"/>
      <c r="P1084" s="85"/>
    </row>
    <row r="1085" spans="1:16" x14ac:dyDescent="0.25">
      <c r="A1085" s="85"/>
      <c r="B1085" s="90"/>
      <c r="C1085" s="85"/>
      <c r="D1085" s="85"/>
      <c r="E1085" s="85"/>
      <c r="F1085" s="85"/>
      <c r="G1085" s="85"/>
      <c r="H1085" s="91"/>
      <c r="I1085" s="92"/>
      <c r="J1085" s="88"/>
      <c r="K1085" s="87"/>
      <c r="L1085" s="86"/>
      <c r="M1085" s="85"/>
      <c r="N1085" s="86"/>
      <c r="O1085" s="85"/>
      <c r="P1085" s="85"/>
    </row>
    <row r="1086" spans="1:16" x14ac:dyDescent="0.25">
      <c r="A1086" s="85"/>
      <c r="B1086" s="90"/>
      <c r="C1086" s="85"/>
      <c r="D1086" s="85"/>
      <c r="E1086" s="85"/>
      <c r="F1086" s="85"/>
      <c r="G1086" s="85"/>
      <c r="H1086" s="91"/>
      <c r="I1086" s="92"/>
      <c r="J1086" s="88"/>
      <c r="K1086" s="87"/>
      <c r="L1086" s="86"/>
      <c r="M1086" s="85"/>
      <c r="N1086" s="86"/>
      <c r="O1086" s="85"/>
      <c r="P1086" s="85"/>
    </row>
    <row r="1087" spans="1:16" x14ac:dyDescent="0.25">
      <c r="A1087" s="85"/>
      <c r="B1087" s="90"/>
      <c r="C1087" s="85"/>
      <c r="D1087" s="85"/>
      <c r="E1087" s="85"/>
      <c r="F1087" s="85"/>
      <c r="G1087" s="85"/>
      <c r="H1087" s="91"/>
      <c r="I1087" s="92"/>
      <c r="J1087" s="88"/>
      <c r="K1087" s="87"/>
      <c r="L1087" s="86"/>
      <c r="M1087" s="85"/>
      <c r="N1087" s="86"/>
      <c r="O1087" s="85"/>
      <c r="P1087" s="85"/>
    </row>
    <row r="1088" spans="1:16" x14ac:dyDescent="0.25">
      <c r="A1088" s="85"/>
      <c r="B1088" s="90"/>
      <c r="C1088" s="85"/>
      <c r="D1088" s="85"/>
      <c r="E1088" s="85"/>
      <c r="F1088" s="85"/>
      <c r="G1088" s="85"/>
      <c r="H1088" s="91"/>
      <c r="I1088" s="92"/>
      <c r="J1088" s="88"/>
      <c r="K1088" s="87"/>
      <c r="L1088" s="86"/>
      <c r="M1088" s="85"/>
      <c r="N1088" s="86"/>
      <c r="O1088" s="85"/>
      <c r="P1088" s="85"/>
    </row>
    <row r="1089" spans="1:16" x14ac:dyDescent="0.25">
      <c r="A1089" s="85"/>
      <c r="B1089" s="90"/>
      <c r="C1089" s="85"/>
      <c r="D1089" s="85"/>
      <c r="E1089" s="85"/>
      <c r="F1089" s="85"/>
      <c r="G1089" s="85"/>
      <c r="H1089" s="91"/>
      <c r="I1089" s="92"/>
      <c r="J1089" s="88"/>
      <c r="K1089" s="87"/>
      <c r="L1089" s="86"/>
      <c r="M1089" s="85"/>
      <c r="N1089" s="86"/>
      <c r="O1089" s="85"/>
      <c r="P1089" s="85"/>
    </row>
    <row r="1090" spans="1:16" x14ac:dyDescent="0.25">
      <c r="A1090" s="85"/>
      <c r="B1090" s="90"/>
      <c r="C1090" s="85"/>
      <c r="D1090" s="85"/>
      <c r="E1090" s="85"/>
      <c r="F1090" s="85"/>
      <c r="G1090" s="85"/>
      <c r="H1090" s="91"/>
      <c r="I1090" s="92"/>
      <c r="J1090" s="88"/>
      <c r="K1090" s="87"/>
      <c r="L1090" s="86"/>
      <c r="M1090" s="85"/>
      <c r="N1090" s="86"/>
      <c r="O1090" s="85"/>
      <c r="P1090" s="85"/>
    </row>
    <row r="1091" spans="1:16" x14ac:dyDescent="0.25">
      <c r="A1091" s="85"/>
      <c r="B1091" s="90"/>
      <c r="C1091" s="85"/>
      <c r="D1091" s="85"/>
      <c r="E1091" s="85"/>
      <c r="F1091" s="85"/>
      <c r="G1091" s="85"/>
      <c r="H1091" s="91"/>
      <c r="I1091" s="92"/>
      <c r="J1091" s="88"/>
      <c r="K1091" s="87"/>
      <c r="L1091" s="86"/>
      <c r="M1091" s="85"/>
      <c r="N1091" s="86"/>
      <c r="O1091" s="85"/>
      <c r="P1091" s="85"/>
    </row>
    <row r="1092" spans="1:16" x14ac:dyDescent="0.25">
      <c r="A1092" s="85"/>
      <c r="B1092" s="90"/>
      <c r="C1092" s="85"/>
      <c r="D1092" s="85"/>
      <c r="E1092" s="85"/>
      <c r="F1092" s="85"/>
      <c r="G1092" s="85"/>
      <c r="H1092" s="91"/>
      <c r="I1092" s="92"/>
      <c r="J1092" s="88"/>
      <c r="K1092" s="87"/>
      <c r="L1092" s="86"/>
      <c r="M1092" s="85"/>
      <c r="N1092" s="86"/>
      <c r="O1092" s="85"/>
      <c r="P1092" s="85"/>
    </row>
    <row r="1093" spans="1:16" x14ac:dyDescent="0.25">
      <c r="A1093" s="85"/>
      <c r="B1093" s="90"/>
      <c r="C1093" s="85"/>
      <c r="D1093" s="85"/>
      <c r="E1093" s="85"/>
      <c r="F1093" s="85"/>
      <c r="G1093" s="85"/>
      <c r="H1093" s="91"/>
      <c r="I1093" s="92"/>
      <c r="J1093" s="88"/>
      <c r="K1093" s="87"/>
      <c r="L1093" s="86"/>
      <c r="M1093" s="85"/>
      <c r="N1093" s="86"/>
      <c r="O1093" s="85"/>
      <c r="P1093" s="85"/>
    </row>
    <row r="1094" spans="1:16" x14ac:dyDescent="0.25">
      <c r="A1094" s="85"/>
      <c r="B1094" s="90"/>
      <c r="C1094" s="85"/>
      <c r="D1094" s="85"/>
      <c r="E1094" s="85"/>
      <c r="F1094" s="85"/>
      <c r="G1094" s="85"/>
      <c r="H1094" s="91"/>
      <c r="I1094" s="92"/>
      <c r="J1094" s="88"/>
      <c r="K1094" s="87"/>
      <c r="L1094" s="86"/>
      <c r="M1094" s="85"/>
      <c r="N1094" s="86"/>
      <c r="O1094" s="85"/>
      <c r="P1094" s="85"/>
    </row>
    <row r="1095" spans="1:16" x14ac:dyDescent="0.25">
      <c r="A1095" s="85"/>
      <c r="B1095" s="90"/>
      <c r="C1095" s="85"/>
      <c r="D1095" s="85"/>
      <c r="E1095" s="85"/>
      <c r="F1095" s="85"/>
      <c r="G1095" s="85"/>
      <c r="H1095" s="91"/>
      <c r="I1095" s="92"/>
      <c r="J1095" s="88"/>
      <c r="K1095" s="87"/>
      <c r="L1095" s="86"/>
      <c r="M1095" s="85"/>
      <c r="N1095" s="86"/>
      <c r="O1095" s="85"/>
      <c r="P1095" s="85"/>
    </row>
    <row r="1096" spans="1:16" x14ac:dyDescent="0.25">
      <c r="A1096" s="85"/>
      <c r="B1096" s="90"/>
      <c r="C1096" s="85"/>
      <c r="D1096" s="85"/>
      <c r="E1096" s="85"/>
      <c r="F1096" s="85"/>
      <c r="G1096" s="85"/>
      <c r="H1096" s="91"/>
      <c r="I1096" s="92"/>
      <c r="J1096" s="88"/>
      <c r="K1096" s="87"/>
      <c r="L1096" s="86"/>
      <c r="M1096" s="85"/>
      <c r="N1096" s="86"/>
      <c r="O1096" s="85"/>
      <c r="P1096" s="85"/>
    </row>
    <row r="1097" spans="1:16" x14ac:dyDescent="0.25">
      <c r="A1097" s="85"/>
      <c r="B1097" s="90"/>
      <c r="C1097" s="85"/>
      <c r="D1097" s="85"/>
      <c r="E1097" s="85"/>
      <c r="F1097" s="85"/>
      <c r="G1097" s="85"/>
      <c r="H1097" s="91"/>
      <c r="I1097" s="92"/>
      <c r="J1097" s="88"/>
      <c r="K1097" s="87"/>
      <c r="L1097" s="86"/>
      <c r="M1097" s="85"/>
      <c r="N1097" s="86"/>
      <c r="O1097" s="85"/>
      <c r="P1097" s="85"/>
    </row>
    <row r="1098" spans="1:16" x14ac:dyDescent="0.25">
      <c r="A1098" s="85"/>
      <c r="B1098" s="90"/>
      <c r="C1098" s="85"/>
      <c r="D1098" s="85"/>
      <c r="E1098" s="85"/>
      <c r="F1098" s="85"/>
      <c r="G1098" s="85"/>
      <c r="H1098" s="91"/>
      <c r="I1098" s="92"/>
      <c r="J1098" s="88"/>
      <c r="K1098" s="87"/>
      <c r="L1098" s="86"/>
      <c r="M1098" s="85"/>
      <c r="N1098" s="86"/>
      <c r="O1098" s="85"/>
      <c r="P1098" s="85"/>
    </row>
    <row r="1099" spans="1:16" x14ac:dyDescent="0.25">
      <c r="A1099" s="85"/>
      <c r="B1099" s="90"/>
      <c r="C1099" s="85"/>
      <c r="D1099" s="85"/>
      <c r="E1099" s="85"/>
      <c r="F1099" s="85"/>
      <c r="G1099" s="85"/>
      <c r="H1099" s="91"/>
      <c r="I1099" s="92"/>
      <c r="J1099" s="88"/>
      <c r="K1099" s="87"/>
      <c r="L1099" s="86"/>
      <c r="M1099" s="85"/>
      <c r="N1099" s="86"/>
      <c r="O1099" s="85"/>
      <c r="P1099" s="85"/>
    </row>
    <row r="1100" spans="1:16" x14ac:dyDescent="0.25">
      <c r="A1100" s="85"/>
      <c r="B1100" s="90"/>
      <c r="C1100" s="85"/>
      <c r="D1100" s="85"/>
      <c r="E1100" s="85"/>
      <c r="F1100" s="85"/>
      <c r="G1100" s="85"/>
      <c r="H1100" s="91"/>
      <c r="I1100" s="92"/>
      <c r="J1100" s="88"/>
      <c r="K1100" s="87"/>
      <c r="L1100" s="86"/>
      <c r="M1100" s="85"/>
      <c r="N1100" s="86"/>
      <c r="O1100" s="85"/>
      <c r="P1100" s="85"/>
    </row>
    <row r="1101" spans="1:16" x14ac:dyDescent="0.25">
      <c r="A1101" s="85"/>
      <c r="B1101" s="90"/>
      <c r="C1101" s="85"/>
      <c r="D1101" s="85"/>
      <c r="E1101" s="85"/>
      <c r="F1101" s="85"/>
      <c r="G1101" s="85"/>
      <c r="H1101" s="91"/>
      <c r="I1101" s="92"/>
      <c r="J1101" s="88"/>
      <c r="K1101" s="87"/>
      <c r="L1101" s="86"/>
      <c r="M1101" s="85"/>
      <c r="N1101" s="86"/>
      <c r="O1101" s="85"/>
      <c r="P1101" s="85"/>
    </row>
    <row r="1102" spans="1:16" x14ac:dyDescent="0.25">
      <c r="A1102" s="85"/>
      <c r="B1102" s="90"/>
      <c r="C1102" s="85"/>
      <c r="D1102" s="85"/>
      <c r="E1102" s="85"/>
      <c r="F1102" s="85"/>
      <c r="G1102" s="85"/>
      <c r="H1102" s="91"/>
      <c r="I1102" s="92"/>
      <c r="J1102" s="88"/>
      <c r="K1102" s="87"/>
      <c r="L1102" s="86"/>
      <c r="M1102" s="85"/>
      <c r="N1102" s="86"/>
      <c r="O1102" s="85"/>
      <c r="P1102" s="85"/>
    </row>
    <row r="1103" spans="1:16" x14ac:dyDescent="0.25">
      <c r="A1103" s="85"/>
      <c r="B1103" s="90"/>
      <c r="C1103" s="85"/>
      <c r="D1103" s="85"/>
      <c r="E1103" s="85"/>
      <c r="F1103" s="85"/>
      <c r="G1103" s="85"/>
      <c r="H1103" s="91"/>
      <c r="I1103" s="92"/>
      <c r="J1103" s="88"/>
      <c r="K1103" s="87"/>
      <c r="L1103" s="86"/>
      <c r="M1103" s="85"/>
      <c r="N1103" s="86"/>
      <c r="O1103" s="85"/>
      <c r="P1103" s="85"/>
    </row>
    <row r="1104" spans="1:16" x14ac:dyDescent="0.25">
      <c r="A1104" s="85"/>
      <c r="B1104" s="90"/>
      <c r="C1104" s="85"/>
      <c r="D1104" s="85"/>
      <c r="E1104" s="85"/>
      <c r="F1104" s="85"/>
      <c r="G1104" s="85"/>
      <c r="H1104" s="91"/>
      <c r="I1104" s="92"/>
      <c r="J1104" s="88"/>
      <c r="K1104" s="87"/>
      <c r="L1104" s="86"/>
      <c r="M1104" s="85"/>
      <c r="N1104" s="86"/>
      <c r="O1104" s="85"/>
      <c r="P1104" s="85"/>
    </row>
    <row r="1105" spans="1:16" x14ac:dyDescent="0.25">
      <c r="A1105" s="85"/>
      <c r="B1105" s="90"/>
      <c r="C1105" s="85"/>
      <c r="D1105" s="85"/>
      <c r="E1105" s="85"/>
      <c r="F1105" s="85"/>
      <c r="G1105" s="85"/>
      <c r="H1105" s="91"/>
      <c r="I1105" s="92"/>
      <c r="J1105" s="88"/>
      <c r="K1105" s="87"/>
      <c r="L1105" s="86"/>
      <c r="M1105" s="85"/>
      <c r="N1105" s="86"/>
      <c r="O1105" s="85"/>
      <c r="P1105" s="85"/>
    </row>
    <row r="1106" spans="1:16" x14ac:dyDescent="0.25">
      <c r="A1106" s="85"/>
      <c r="B1106" s="90"/>
      <c r="C1106" s="85"/>
      <c r="D1106" s="85"/>
      <c r="E1106" s="85"/>
      <c r="F1106" s="85"/>
      <c r="G1106" s="85"/>
      <c r="H1106" s="91"/>
      <c r="I1106" s="92"/>
      <c r="J1106" s="88"/>
      <c r="K1106" s="87"/>
      <c r="L1106" s="86"/>
      <c r="M1106" s="85"/>
      <c r="N1106" s="86"/>
      <c r="O1106" s="85"/>
      <c r="P1106" s="85"/>
    </row>
    <row r="1107" spans="1:16" x14ac:dyDescent="0.25">
      <c r="A1107" s="85"/>
      <c r="B1107" s="90"/>
      <c r="C1107" s="85"/>
      <c r="D1107" s="85"/>
      <c r="E1107" s="85"/>
      <c r="F1107" s="85"/>
      <c r="G1107" s="85"/>
      <c r="H1107" s="91"/>
      <c r="I1107" s="92"/>
      <c r="J1107" s="88"/>
      <c r="K1107" s="87"/>
      <c r="L1107" s="86"/>
      <c r="M1107" s="85"/>
      <c r="N1107" s="86"/>
      <c r="O1107" s="85"/>
      <c r="P1107" s="85"/>
    </row>
    <row r="1108" spans="1:16" x14ac:dyDescent="0.25">
      <c r="A1108" s="85"/>
      <c r="B1108" s="90"/>
      <c r="C1108" s="85"/>
      <c r="D1108" s="85"/>
      <c r="E1108" s="85"/>
      <c r="F1108" s="85"/>
      <c r="G1108" s="85"/>
      <c r="H1108" s="91"/>
      <c r="I1108" s="92"/>
      <c r="J1108" s="88"/>
      <c r="K1108" s="87"/>
      <c r="L1108" s="86"/>
      <c r="M1108" s="85"/>
      <c r="N1108" s="86"/>
      <c r="O1108" s="85"/>
      <c r="P1108" s="85"/>
    </row>
    <row r="1109" spans="1:16" x14ac:dyDescent="0.25">
      <c r="A1109" s="85"/>
      <c r="B1109" s="90"/>
      <c r="C1109" s="85"/>
      <c r="D1109" s="85"/>
      <c r="E1109" s="85"/>
      <c r="F1109" s="85"/>
      <c r="G1109" s="85"/>
      <c r="H1109" s="91"/>
      <c r="I1109" s="92"/>
      <c r="J1109" s="88"/>
      <c r="K1109" s="87"/>
      <c r="L1109" s="86"/>
      <c r="M1109" s="85"/>
      <c r="N1109" s="86"/>
      <c r="O1109" s="85"/>
      <c r="P1109" s="85"/>
    </row>
    <row r="1110" spans="1:16" x14ac:dyDescent="0.25">
      <c r="A1110" s="85"/>
      <c r="B1110" s="90"/>
      <c r="C1110" s="85"/>
      <c r="D1110" s="85"/>
      <c r="E1110" s="85"/>
      <c r="F1110" s="85"/>
      <c r="G1110" s="85"/>
      <c r="H1110" s="91"/>
      <c r="I1110" s="92"/>
      <c r="J1110" s="88"/>
      <c r="K1110" s="87"/>
      <c r="L1110" s="86"/>
      <c r="M1110" s="85"/>
      <c r="N1110" s="86"/>
      <c r="O1110" s="85"/>
      <c r="P1110" s="85"/>
    </row>
    <row r="1111" spans="1:16" x14ac:dyDescent="0.25">
      <c r="A1111" s="85"/>
      <c r="B1111" s="90"/>
      <c r="C1111" s="85"/>
      <c r="D1111" s="85"/>
      <c r="E1111" s="85"/>
      <c r="F1111" s="85"/>
      <c r="G1111" s="85"/>
      <c r="H1111" s="91"/>
      <c r="I1111" s="92"/>
      <c r="J1111" s="88"/>
      <c r="K1111" s="87"/>
      <c r="L1111" s="86"/>
      <c r="M1111" s="85"/>
      <c r="N1111" s="86"/>
      <c r="O1111" s="85"/>
      <c r="P1111" s="85"/>
    </row>
    <row r="1112" spans="1:16" x14ac:dyDescent="0.25">
      <c r="A1112" s="85"/>
      <c r="B1112" s="90"/>
      <c r="C1112" s="85"/>
      <c r="D1112" s="85"/>
      <c r="E1112" s="85"/>
      <c r="F1112" s="85"/>
      <c r="G1112" s="85"/>
      <c r="H1112" s="91"/>
      <c r="I1112" s="92"/>
      <c r="J1112" s="88"/>
      <c r="K1112" s="87"/>
      <c r="L1112" s="86"/>
      <c r="M1112" s="85"/>
      <c r="N1112" s="86"/>
      <c r="O1112" s="85"/>
      <c r="P1112" s="85"/>
    </row>
    <row r="1113" spans="1:16" x14ac:dyDescent="0.25">
      <c r="A1113" s="85"/>
      <c r="B1113" s="90"/>
      <c r="C1113" s="85"/>
      <c r="D1113" s="85"/>
      <c r="E1113" s="85"/>
      <c r="F1113" s="85"/>
      <c r="G1113" s="85"/>
      <c r="H1113" s="91"/>
      <c r="I1113" s="92"/>
      <c r="J1113" s="88"/>
      <c r="K1113" s="87"/>
      <c r="L1113" s="86"/>
      <c r="M1113" s="85"/>
      <c r="N1113" s="86"/>
      <c r="O1113" s="85"/>
      <c r="P1113" s="85"/>
    </row>
    <row r="1114" spans="1:16" x14ac:dyDescent="0.25">
      <c r="A1114" s="85"/>
      <c r="B1114" s="90"/>
      <c r="C1114" s="85"/>
      <c r="D1114" s="85"/>
      <c r="E1114" s="85"/>
      <c r="F1114" s="85"/>
      <c r="G1114" s="85"/>
      <c r="H1114" s="91"/>
      <c r="I1114" s="92"/>
      <c r="J1114" s="88"/>
      <c r="K1114" s="87"/>
      <c r="L1114" s="86"/>
      <c r="M1114" s="85"/>
      <c r="N1114" s="86"/>
      <c r="O1114" s="85"/>
      <c r="P1114" s="85"/>
    </row>
    <row r="1115" spans="1:16" x14ac:dyDescent="0.25">
      <c r="A1115" s="85"/>
      <c r="B1115" s="90"/>
      <c r="C1115" s="85"/>
      <c r="D1115" s="85"/>
      <c r="E1115" s="85"/>
      <c r="F1115" s="85"/>
      <c r="G1115" s="85"/>
      <c r="H1115" s="91"/>
      <c r="I1115" s="92"/>
      <c r="J1115" s="88"/>
      <c r="K1115" s="87"/>
      <c r="L1115" s="86"/>
      <c r="M1115" s="85"/>
      <c r="N1115" s="86"/>
      <c r="O1115" s="85"/>
      <c r="P1115" s="85"/>
    </row>
    <row r="1116" spans="1:16" x14ac:dyDescent="0.25">
      <c r="A1116" s="85"/>
      <c r="B1116" s="90"/>
      <c r="C1116" s="85"/>
      <c r="D1116" s="85"/>
      <c r="E1116" s="85"/>
      <c r="F1116" s="85"/>
      <c r="G1116" s="85"/>
      <c r="H1116" s="91"/>
      <c r="I1116" s="92"/>
      <c r="J1116" s="88"/>
      <c r="K1116" s="87"/>
      <c r="L1116" s="86"/>
      <c r="M1116" s="85"/>
      <c r="N1116" s="86"/>
      <c r="O1116" s="85"/>
      <c r="P1116" s="85"/>
    </row>
    <row r="1117" spans="1:16" x14ac:dyDescent="0.25">
      <c r="A1117" s="85"/>
      <c r="B1117" s="90"/>
      <c r="C1117" s="85"/>
      <c r="D1117" s="85"/>
      <c r="E1117" s="85"/>
      <c r="F1117" s="85"/>
      <c r="G1117" s="85"/>
      <c r="H1117" s="91"/>
      <c r="I1117" s="92"/>
      <c r="J1117" s="88"/>
      <c r="K1117" s="87"/>
      <c r="L1117" s="86"/>
      <c r="M1117" s="85"/>
      <c r="N1117" s="86"/>
      <c r="O1117" s="85"/>
      <c r="P1117" s="85"/>
    </row>
    <row r="1118" spans="1:16" x14ac:dyDescent="0.25">
      <c r="A1118" s="85"/>
      <c r="B1118" s="90"/>
      <c r="C1118" s="85"/>
      <c r="D1118" s="85"/>
      <c r="E1118" s="85"/>
      <c r="F1118" s="85"/>
      <c r="G1118" s="85"/>
      <c r="H1118" s="91"/>
      <c r="I1118" s="92"/>
      <c r="J1118" s="88"/>
      <c r="K1118" s="87"/>
      <c r="L1118" s="86"/>
      <c r="M1118" s="85"/>
      <c r="N1118" s="86"/>
      <c r="O1118" s="85"/>
      <c r="P1118" s="85"/>
    </row>
    <row r="1119" spans="1:16" x14ac:dyDescent="0.25">
      <c r="A1119" s="85"/>
      <c r="B1119" s="90"/>
      <c r="C1119" s="85"/>
      <c r="D1119" s="85"/>
      <c r="E1119" s="85"/>
      <c r="F1119" s="85"/>
      <c r="G1119" s="85"/>
      <c r="H1119" s="91"/>
      <c r="I1119" s="92"/>
      <c r="J1119" s="88"/>
      <c r="K1119" s="87"/>
      <c r="L1119" s="86"/>
      <c r="M1119" s="85"/>
      <c r="N1119" s="86"/>
      <c r="O1119" s="85"/>
      <c r="P1119" s="85"/>
    </row>
    <row r="1120" spans="1:16" x14ac:dyDescent="0.25">
      <c r="A1120" s="85"/>
      <c r="B1120" s="90"/>
      <c r="C1120" s="85"/>
      <c r="D1120" s="85"/>
      <c r="E1120" s="85"/>
      <c r="F1120" s="85"/>
      <c r="G1120" s="85"/>
      <c r="H1120" s="91"/>
      <c r="I1120" s="92"/>
      <c r="J1120" s="88"/>
      <c r="K1120" s="87"/>
      <c r="L1120" s="86"/>
      <c r="M1120" s="85"/>
      <c r="N1120" s="86"/>
      <c r="O1120" s="85"/>
      <c r="P1120" s="85"/>
    </row>
    <row r="1121" spans="1:16" x14ac:dyDescent="0.25">
      <c r="A1121" s="85"/>
      <c r="B1121" s="90"/>
      <c r="C1121" s="85"/>
      <c r="D1121" s="85"/>
      <c r="E1121" s="85"/>
      <c r="F1121" s="85"/>
      <c r="G1121" s="85"/>
      <c r="H1121" s="91"/>
      <c r="I1121" s="92"/>
      <c r="J1121" s="88"/>
      <c r="K1121" s="87"/>
      <c r="L1121" s="86"/>
      <c r="M1121" s="85"/>
      <c r="N1121" s="86"/>
      <c r="O1121" s="85"/>
      <c r="P1121" s="85"/>
    </row>
    <row r="1122" spans="1:16" x14ac:dyDescent="0.25">
      <c r="A1122" s="85"/>
      <c r="B1122" s="90"/>
      <c r="C1122" s="85"/>
      <c r="D1122" s="85"/>
      <c r="E1122" s="85"/>
      <c r="F1122" s="85"/>
      <c r="G1122" s="85"/>
      <c r="H1122" s="91"/>
      <c r="I1122" s="92"/>
      <c r="J1122" s="88"/>
      <c r="K1122" s="87"/>
      <c r="L1122" s="86"/>
      <c r="M1122" s="85"/>
      <c r="N1122" s="86"/>
      <c r="O1122" s="85"/>
      <c r="P1122" s="85"/>
    </row>
    <row r="1123" spans="1:16" x14ac:dyDescent="0.25">
      <c r="A1123" s="85"/>
      <c r="B1123" s="90"/>
      <c r="C1123" s="85"/>
      <c r="D1123" s="85"/>
      <c r="E1123" s="85"/>
      <c r="F1123" s="85"/>
      <c r="G1123" s="85"/>
      <c r="H1123" s="91"/>
      <c r="I1123" s="92"/>
      <c r="J1123" s="88"/>
      <c r="K1123" s="87"/>
      <c r="L1123" s="86"/>
      <c r="M1123" s="85"/>
      <c r="N1123" s="86"/>
      <c r="O1123" s="85"/>
      <c r="P1123" s="85"/>
    </row>
    <row r="1124" spans="1:16" x14ac:dyDescent="0.25">
      <c r="A1124" s="85"/>
      <c r="B1124" s="90"/>
      <c r="C1124" s="85"/>
      <c r="D1124" s="85"/>
      <c r="E1124" s="85"/>
      <c r="F1124" s="85"/>
      <c r="G1124" s="85"/>
      <c r="H1124" s="91"/>
      <c r="I1124" s="92"/>
      <c r="J1124" s="88"/>
      <c r="K1124" s="87"/>
      <c r="L1124" s="86"/>
      <c r="M1124" s="85"/>
      <c r="N1124" s="86"/>
      <c r="O1124" s="85"/>
      <c r="P1124" s="85"/>
    </row>
    <row r="1125" spans="1:16" x14ac:dyDescent="0.25">
      <c r="A1125" s="85"/>
      <c r="B1125" s="90"/>
      <c r="C1125" s="85"/>
      <c r="D1125" s="85"/>
      <c r="E1125" s="85"/>
      <c r="F1125" s="85"/>
      <c r="G1125" s="85"/>
      <c r="H1125" s="91"/>
      <c r="I1125" s="92"/>
      <c r="J1125" s="88"/>
      <c r="K1125" s="87"/>
      <c r="L1125" s="86"/>
      <c r="M1125" s="85"/>
      <c r="N1125" s="86"/>
      <c r="O1125" s="85"/>
      <c r="P1125" s="85"/>
    </row>
    <row r="1126" spans="1:16" x14ac:dyDescent="0.25">
      <c r="A1126" s="85"/>
      <c r="B1126" s="90"/>
      <c r="C1126" s="85"/>
      <c r="D1126" s="85"/>
      <c r="E1126" s="85"/>
      <c r="F1126" s="85"/>
      <c r="G1126" s="85"/>
      <c r="H1126" s="91"/>
      <c r="I1126" s="92"/>
      <c r="J1126" s="88"/>
      <c r="K1126" s="87"/>
      <c r="L1126" s="86"/>
      <c r="M1126" s="85"/>
      <c r="N1126" s="86"/>
      <c r="O1126" s="85"/>
      <c r="P1126" s="85"/>
    </row>
    <row r="1127" spans="1:16" x14ac:dyDescent="0.25">
      <c r="A1127" s="85"/>
      <c r="B1127" s="90"/>
      <c r="C1127" s="85"/>
      <c r="D1127" s="85"/>
      <c r="E1127" s="85"/>
      <c r="F1127" s="85"/>
      <c r="G1127" s="85"/>
      <c r="H1127" s="91"/>
      <c r="I1127" s="92"/>
      <c r="J1127" s="88"/>
      <c r="K1127" s="87"/>
      <c r="L1127" s="86"/>
      <c r="M1127" s="85"/>
      <c r="N1127" s="86"/>
      <c r="O1127" s="85"/>
      <c r="P1127" s="85"/>
    </row>
    <row r="1128" spans="1:16" x14ac:dyDescent="0.25">
      <c r="A1128" s="85"/>
      <c r="B1128" s="90"/>
      <c r="C1128" s="85"/>
      <c r="D1128" s="85"/>
      <c r="E1128" s="85"/>
      <c r="F1128" s="85"/>
      <c r="G1128" s="85"/>
      <c r="H1128" s="91"/>
      <c r="I1128" s="92"/>
      <c r="J1128" s="88"/>
      <c r="K1128" s="87"/>
      <c r="L1128" s="86"/>
      <c r="M1128" s="85"/>
      <c r="N1128" s="86"/>
      <c r="O1128" s="85"/>
      <c r="P1128" s="85"/>
    </row>
    <row r="1129" spans="1:16" x14ac:dyDescent="0.25">
      <c r="A1129" s="85"/>
      <c r="B1129" s="90"/>
      <c r="C1129" s="85"/>
      <c r="D1129" s="85"/>
      <c r="E1129" s="85"/>
      <c r="F1129" s="85"/>
      <c r="G1129" s="85"/>
      <c r="H1129" s="91"/>
      <c r="I1129" s="92"/>
      <c r="J1129" s="88"/>
      <c r="K1129" s="87"/>
      <c r="L1129" s="86"/>
      <c r="M1129" s="85"/>
      <c r="N1129" s="86"/>
      <c r="O1129" s="85"/>
      <c r="P1129" s="85"/>
    </row>
    <row r="1130" spans="1:16" x14ac:dyDescent="0.25">
      <c r="A1130" s="85"/>
      <c r="B1130" s="90"/>
      <c r="C1130" s="85"/>
      <c r="D1130" s="85"/>
      <c r="E1130" s="85"/>
      <c r="F1130" s="85"/>
      <c r="G1130" s="85"/>
      <c r="H1130" s="91"/>
      <c r="I1130" s="92"/>
      <c r="J1130" s="88"/>
      <c r="K1130" s="87"/>
      <c r="L1130" s="86"/>
      <c r="M1130" s="85"/>
      <c r="N1130" s="86"/>
      <c r="O1130" s="85"/>
      <c r="P1130" s="85"/>
    </row>
    <row r="1131" spans="1:16" x14ac:dyDescent="0.25">
      <c r="A1131" s="85"/>
      <c r="B1131" s="90"/>
      <c r="C1131" s="85"/>
      <c r="D1131" s="85"/>
      <c r="E1131" s="85"/>
      <c r="F1131" s="85"/>
      <c r="G1131" s="85"/>
      <c r="H1131" s="91"/>
      <c r="I1131" s="92"/>
      <c r="J1131" s="88"/>
      <c r="K1131" s="87"/>
      <c r="L1131" s="86"/>
      <c r="M1131" s="85"/>
      <c r="N1131" s="86"/>
      <c r="O1131" s="85"/>
      <c r="P1131" s="85"/>
    </row>
    <row r="1132" spans="1:16" x14ac:dyDescent="0.25">
      <c r="A1132" s="85"/>
      <c r="B1132" s="90"/>
      <c r="C1132" s="85"/>
      <c r="D1132" s="85"/>
      <c r="E1132" s="85"/>
      <c r="F1132" s="85"/>
      <c r="G1132" s="85"/>
      <c r="H1132" s="91"/>
      <c r="I1132" s="92"/>
      <c r="J1132" s="88"/>
      <c r="K1132" s="87"/>
      <c r="L1132" s="86"/>
      <c r="M1132" s="85"/>
      <c r="N1132" s="86"/>
      <c r="O1132" s="85"/>
      <c r="P1132" s="85"/>
    </row>
    <row r="1133" spans="1:16" x14ac:dyDescent="0.25">
      <c r="A1133" s="85"/>
      <c r="B1133" s="90"/>
      <c r="C1133" s="85"/>
      <c r="D1133" s="85"/>
      <c r="E1133" s="85"/>
      <c r="F1133" s="85"/>
      <c r="G1133" s="85"/>
      <c r="H1133" s="91"/>
      <c r="I1133" s="92"/>
      <c r="J1133" s="88"/>
      <c r="K1133" s="87"/>
      <c r="L1133" s="86"/>
      <c r="M1133" s="85"/>
      <c r="N1133" s="86"/>
      <c r="O1133" s="85"/>
      <c r="P1133" s="85"/>
    </row>
    <row r="1134" spans="1:16" x14ac:dyDescent="0.25">
      <c r="A1134" s="85"/>
      <c r="B1134" s="90"/>
      <c r="C1134" s="85"/>
      <c r="D1134" s="85"/>
      <c r="E1134" s="85"/>
      <c r="F1134" s="85"/>
      <c r="G1134" s="85"/>
      <c r="H1134" s="91"/>
      <c r="I1134" s="92"/>
      <c r="J1134" s="88"/>
      <c r="K1134" s="87"/>
      <c r="L1134" s="86"/>
      <c r="M1134" s="85"/>
      <c r="N1134" s="86"/>
      <c r="O1134" s="85"/>
      <c r="P1134" s="85"/>
    </row>
    <row r="1135" spans="1:16" x14ac:dyDescent="0.25">
      <c r="A1135" s="85"/>
      <c r="B1135" s="90"/>
      <c r="C1135" s="85"/>
      <c r="D1135" s="85"/>
      <c r="E1135" s="85"/>
      <c r="F1135" s="85"/>
      <c r="G1135" s="85"/>
      <c r="H1135" s="91"/>
      <c r="I1135" s="92"/>
      <c r="J1135" s="88"/>
      <c r="K1135" s="87"/>
      <c r="L1135" s="86"/>
      <c r="M1135" s="85"/>
      <c r="N1135" s="86"/>
      <c r="O1135" s="85"/>
      <c r="P1135" s="85"/>
    </row>
    <row r="1136" spans="1:16" x14ac:dyDescent="0.25">
      <c r="A1136" s="85"/>
      <c r="B1136" s="90"/>
      <c r="C1136" s="85"/>
      <c r="D1136" s="85"/>
      <c r="E1136" s="85"/>
      <c r="F1136" s="85"/>
      <c r="G1136" s="85"/>
      <c r="H1136" s="91"/>
      <c r="I1136" s="92"/>
      <c r="J1136" s="88"/>
      <c r="K1136" s="87"/>
      <c r="L1136" s="86"/>
      <c r="M1136" s="85"/>
      <c r="N1136" s="86"/>
      <c r="O1136" s="85"/>
      <c r="P1136" s="85"/>
    </row>
    <row r="1137" spans="1:16" x14ac:dyDescent="0.25">
      <c r="A1137" s="85"/>
      <c r="B1137" s="90"/>
      <c r="C1137" s="85"/>
      <c r="D1137" s="85"/>
      <c r="E1137" s="85"/>
      <c r="F1137" s="85"/>
      <c r="G1137" s="85"/>
      <c r="H1137" s="91"/>
      <c r="I1137" s="92"/>
      <c r="J1137" s="88"/>
      <c r="K1137" s="87"/>
      <c r="L1137" s="86"/>
      <c r="M1137" s="85"/>
      <c r="N1137" s="86"/>
      <c r="O1137" s="85"/>
      <c r="P1137" s="85"/>
    </row>
    <row r="1138" spans="1:16" x14ac:dyDescent="0.25">
      <c r="A1138" s="85"/>
      <c r="B1138" s="90"/>
      <c r="C1138" s="85"/>
      <c r="D1138" s="85"/>
      <c r="E1138" s="85"/>
      <c r="F1138" s="85"/>
      <c r="G1138" s="85"/>
      <c r="H1138" s="91"/>
      <c r="I1138" s="92"/>
      <c r="J1138" s="88"/>
      <c r="K1138" s="87"/>
      <c r="L1138" s="86"/>
      <c r="M1138" s="85"/>
      <c r="N1138" s="86"/>
      <c r="O1138" s="85"/>
      <c r="P1138" s="85"/>
    </row>
    <row r="1139" spans="1:16" x14ac:dyDescent="0.25">
      <c r="A1139" s="85"/>
      <c r="B1139" s="90"/>
      <c r="C1139" s="85"/>
      <c r="D1139" s="85"/>
      <c r="E1139" s="85"/>
      <c r="F1139" s="85"/>
      <c r="G1139" s="85"/>
      <c r="H1139" s="91"/>
      <c r="I1139" s="92"/>
      <c r="J1139" s="88"/>
      <c r="K1139" s="87"/>
      <c r="L1139" s="86"/>
      <c r="M1139" s="85"/>
      <c r="N1139" s="86"/>
      <c r="O1139" s="85"/>
      <c r="P1139" s="85"/>
    </row>
    <row r="1140" spans="1:16" x14ac:dyDescent="0.25">
      <c r="A1140" s="85"/>
      <c r="B1140" s="90"/>
      <c r="C1140" s="85"/>
      <c r="D1140" s="85"/>
      <c r="E1140" s="85"/>
      <c r="F1140" s="85"/>
      <c r="G1140" s="85"/>
      <c r="H1140" s="91"/>
      <c r="I1140" s="92"/>
      <c r="J1140" s="88"/>
      <c r="K1140" s="87"/>
      <c r="L1140" s="86"/>
      <c r="M1140" s="85"/>
      <c r="N1140" s="86"/>
      <c r="O1140" s="85"/>
      <c r="P1140" s="85"/>
    </row>
    <row r="1141" spans="1:16" x14ac:dyDescent="0.25">
      <c r="A1141" s="85"/>
      <c r="B1141" s="90"/>
      <c r="C1141" s="85"/>
      <c r="D1141" s="85"/>
      <c r="E1141" s="85"/>
      <c r="F1141" s="85"/>
      <c r="G1141" s="85"/>
      <c r="H1141" s="91"/>
      <c r="I1141" s="92"/>
      <c r="J1141" s="88"/>
      <c r="K1141" s="87"/>
      <c r="L1141" s="86"/>
      <c r="M1141" s="85"/>
      <c r="N1141" s="86"/>
      <c r="O1141" s="85"/>
      <c r="P1141" s="85"/>
    </row>
    <row r="1142" spans="1:16" x14ac:dyDescent="0.25">
      <c r="A1142" s="85"/>
      <c r="B1142" s="90"/>
      <c r="C1142" s="85"/>
      <c r="D1142" s="85"/>
      <c r="E1142" s="85"/>
      <c r="F1142" s="85"/>
      <c r="G1142" s="85"/>
      <c r="H1142" s="91"/>
      <c r="I1142" s="92"/>
      <c r="J1142" s="88"/>
      <c r="K1142" s="87"/>
      <c r="L1142" s="86"/>
      <c r="M1142" s="85"/>
      <c r="N1142" s="86"/>
      <c r="O1142" s="85"/>
      <c r="P1142" s="85"/>
    </row>
    <row r="1143" spans="1:16" x14ac:dyDescent="0.25">
      <c r="A1143" s="85"/>
      <c r="B1143" s="90"/>
      <c r="C1143" s="85"/>
      <c r="D1143" s="85"/>
      <c r="E1143" s="85"/>
      <c r="F1143" s="85"/>
      <c r="G1143" s="85"/>
      <c r="H1143" s="91"/>
      <c r="I1143" s="92"/>
      <c r="J1143" s="88"/>
      <c r="K1143" s="87"/>
      <c r="L1143" s="86"/>
      <c r="M1143" s="85"/>
      <c r="N1143" s="86"/>
      <c r="O1143" s="85"/>
      <c r="P1143" s="85"/>
    </row>
    <row r="1144" spans="1:16" x14ac:dyDescent="0.25">
      <c r="A1144" s="85"/>
      <c r="B1144" s="90"/>
      <c r="C1144" s="85"/>
      <c r="D1144" s="85"/>
      <c r="E1144" s="85"/>
      <c r="F1144" s="85"/>
      <c r="G1144" s="85"/>
      <c r="H1144" s="91"/>
      <c r="I1144" s="92"/>
      <c r="J1144" s="88"/>
      <c r="K1144" s="87"/>
      <c r="L1144" s="86"/>
      <c r="M1144" s="85"/>
      <c r="N1144" s="86"/>
      <c r="O1144" s="85"/>
      <c r="P1144" s="85"/>
    </row>
    <row r="1145" spans="1:16" x14ac:dyDescent="0.25">
      <c r="A1145" s="85"/>
      <c r="B1145" s="90"/>
      <c r="C1145" s="85"/>
      <c r="D1145" s="85"/>
      <c r="E1145" s="85"/>
      <c r="F1145" s="85"/>
      <c r="G1145" s="85"/>
      <c r="H1145" s="91"/>
      <c r="I1145" s="92"/>
      <c r="J1145" s="88"/>
      <c r="K1145" s="87"/>
      <c r="L1145" s="86"/>
      <c r="M1145" s="85"/>
      <c r="N1145" s="86"/>
      <c r="O1145" s="85"/>
      <c r="P1145" s="85"/>
    </row>
    <row r="1146" spans="1:16" x14ac:dyDescent="0.25">
      <c r="A1146" s="85"/>
      <c r="B1146" s="90"/>
      <c r="C1146" s="85"/>
      <c r="D1146" s="85"/>
      <c r="E1146" s="85"/>
      <c r="F1146" s="85"/>
      <c r="G1146" s="85"/>
      <c r="H1146" s="91"/>
      <c r="I1146" s="92"/>
      <c r="J1146" s="88"/>
      <c r="K1146" s="87"/>
      <c r="L1146" s="86"/>
      <c r="M1146" s="85"/>
      <c r="N1146" s="86"/>
      <c r="O1146" s="85"/>
      <c r="P1146" s="85"/>
    </row>
    <row r="1147" spans="1:16" x14ac:dyDescent="0.25">
      <c r="A1147" s="85"/>
      <c r="B1147" s="90"/>
      <c r="C1147" s="85"/>
      <c r="D1147" s="85"/>
      <c r="E1147" s="85"/>
      <c r="F1147" s="85"/>
      <c r="G1147" s="85"/>
      <c r="H1147" s="91"/>
      <c r="I1147" s="92"/>
      <c r="J1147" s="88"/>
      <c r="K1147" s="87"/>
      <c r="L1147" s="86"/>
      <c r="M1147" s="85"/>
      <c r="N1147" s="86"/>
      <c r="O1147" s="85"/>
      <c r="P1147" s="85"/>
    </row>
    <row r="1148" spans="1:16" x14ac:dyDescent="0.25">
      <c r="A1148" s="85"/>
      <c r="B1148" s="90"/>
      <c r="C1148" s="85"/>
      <c r="D1148" s="85"/>
      <c r="E1148" s="85"/>
      <c r="F1148" s="85"/>
      <c r="G1148" s="85"/>
      <c r="H1148" s="91"/>
      <c r="I1148" s="92"/>
      <c r="J1148" s="88"/>
      <c r="K1148" s="87"/>
      <c r="L1148" s="86"/>
      <c r="M1148" s="85"/>
      <c r="N1148" s="86"/>
      <c r="O1148" s="85"/>
      <c r="P1148" s="85"/>
    </row>
    <row r="1149" spans="1:16" x14ac:dyDescent="0.25">
      <c r="A1149" s="85"/>
      <c r="B1149" s="90"/>
      <c r="C1149" s="85"/>
      <c r="D1149" s="85"/>
      <c r="E1149" s="85"/>
      <c r="F1149" s="85"/>
      <c r="G1149" s="85"/>
      <c r="H1149" s="91"/>
      <c r="I1149" s="92"/>
      <c r="J1149" s="88"/>
      <c r="K1149" s="87"/>
      <c r="L1149" s="86"/>
      <c r="M1149" s="85"/>
      <c r="N1149" s="86"/>
      <c r="O1149" s="85"/>
      <c r="P1149" s="85"/>
    </row>
    <row r="1150" spans="1:16" x14ac:dyDescent="0.25">
      <c r="A1150" s="85"/>
      <c r="B1150" s="90"/>
      <c r="C1150" s="85"/>
      <c r="D1150" s="85"/>
      <c r="E1150" s="85"/>
      <c r="F1150" s="85"/>
      <c r="G1150" s="85"/>
      <c r="H1150" s="91"/>
      <c r="I1150" s="92"/>
      <c r="J1150" s="88"/>
      <c r="K1150" s="87"/>
      <c r="L1150" s="86"/>
      <c r="M1150" s="85"/>
      <c r="N1150" s="86"/>
      <c r="O1150" s="85"/>
      <c r="P1150" s="85"/>
    </row>
    <row r="1151" spans="1:16" x14ac:dyDescent="0.25">
      <c r="A1151" s="85"/>
      <c r="B1151" s="90"/>
      <c r="C1151" s="85"/>
      <c r="D1151" s="85"/>
      <c r="E1151" s="85"/>
      <c r="F1151" s="85"/>
      <c r="G1151" s="85"/>
      <c r="H1151" s="91"/>
      <c r="I1151" s="92"/>
      <c r="J1151" s="88"/>
      <c r="K1151" s="87"/>
      <c r="L1151" s="86"/>
      <c r="M1151" s="85"/>
      <c r="N1151" s="86"/>
      <c r="O1151" s="85"/>
      <c r="P1151" s="85"/>
    </row>
    <row r="1152" spans="1:16" x14ac:dyDescent="0.25">
      <c r="A1152" s="85"/>
      <c r="B1152" s="90"/>
      <c r="C1152" s="85"/>
      <c r="D1152" s="85"/>
      <c r="E1152" s="85"/>
      <c r="F1152" s="85"/>
      <c r="G1152" s="85"/>
      <c r="H1152" s="91"/>
      <c r="I1152" s="92"/>
      <c r="J1152" s="88"/>
      <c r="K1152" s="87"/>
      <c r="L1152" s="86"/>
      <c r="M1152" s="85"/>
      <c r="N1152" s="86"/>
      <c r="O1152" s="85"/>
      <c r="P1152" s="85"/>
    </row>
    <row r="1153" spans="1:16" x14ac:dyDescent="0.25">
      <c r="A1153" s="85"/>
      <c r="B1153" s="90"/>
      <c r="C1153" s="85"/>
      <c r="D1153" s="85"/>
      <c r="E1153" s="85"/>
      <c r="F1153" s="85"/>
      <c r="G1153" s="85"/>
      <c r="H1153" s="91"/>
      <c r="I1153" s="92"/>
      <c r="J1153" s="88"/>
      <c r="K1153" s="87"/>
      <c r="L1153" s="86"/>
      <c r="M1153" s="85"/>
      <c r="N1153" s="86"/>
      <c r="O1153" s="85"/>
      <c r="P1153" s="85"/>
    </row>
    <row r="1154" spans="1:16" x14ac:dyDescent="0.25">
      <c r="A1154" s="85"/>
      <c r="B1154" s="90"/>
      <c r="C1154" s="85"/>
      <c r="D1154" s="85"/>
      <c r="E1154" s="85"/>
      <c r="F1154" s="85"/>
      <c r="G1154" s="85"/>
      <c r="H1154" s="91"/>
      <c r="I1154" s="92"/>
      <c r="J1154" s="88"/>
      <c r="K1154" s="87"/>
      <c r="L1154" s="86"/>
      <c r="M1154" s="85"/>
      <c r="N1154" s="86"/>
      <c r="O1154" s="85"/>
      <c r="P1154" s="85"/>
    </row>
    <row r="1155" spans="1:16" x14ac:dyDescent="0.25">
      <c r="A1155" s="85"/>
      <c r="B1155" s="90"/>
      <c r="C1155" s="85"/>
      <c r="D1155" s="85"/>
      <c r="E1155" s="85"/>
      <c r="F1155" s="85"/>
      <c r="G1155" s="85"/>
      <c r="H1155" s="91"/>
      <c r="I1155" s="92"/>
      <c r="J1155" s="88"/>
      <c r="K1155" s="87"/>
      <c r="L1155" s="86"/>
      <c r="M1155" s="85"/>
      <c r="N1155" s="86"/>
      <c r="O1155" s="85"/>
      <c r="P1155" s="85"/>
    </row>
    <row r="1156" spans="1:16" x14ac:dyDescent="0.25">
      <c r="A1156" s="85"/>
      <c r="B1156" s="90"/>
      <c r="C1156" s="85"/>
      <c r="D1156" s="85"/>
      <c r="E1156" s="85"/>
      <c r="F1156" s="85"/>
      <c r="G1156" s="85"/>
      <c r="H1156" s="91"/>
      <c r="I1156" s="92"/>
      <c r="J1156" s="88"/>
      <c r="K1156" s="87"/>
      <c r="L1156" s="86"/>
      <c r="M1156" s="85"/>
      <c r="N1156" s="86"/>
      <c r="O1156" s="85"/>
      <c r="P1156" s="85"/>
    </row>
    <row r="1157" spans="1:16" x14ac:dyDescent="0.25">
      <c r="A1157" s="85"/>
      <c r="B1157" s="90"/>
      <c r="C1157" s="85"/>
      <c r="D1157" s="85"/>
      <c r="E1157" s="85"/>
      <c r="F1157" s="85"/>
      <c r="G1157" s="85"/>
      <c r="H1157" s="91"/>
      <c r="I1157" s="92"/>
      <c r="J1157" s="88"/>
      <c r="K1157" s="87"/>
      <c r="L1157" s="86"/>
      <c r="M1157" s="85"/>
      <c r="N1157" s="86"/>
      <c r="O1157" s="85"/>
      <c r="P1157" s="85"/>
    </row>
    <row r="1158" spans="1:16" x14ac:dyDescent="0.25">
      <c r="A1158" s="85"/>
      <c r="B1158" s="90"/>
      <c r="C1158" s="85"/>
      <c r="D1158" s="85"/>
      <c r="E1158" s="85"/>
      <c r="F1158" s="85"/>
      <c r="G1158" s="85"/>
      <c r="H1158" s="91"/>
      <c r="I1158" s="92"/>
      <c r="J1158" s="88"/>
      <c r="K1158" s="87"/>
      <c r="L1158" s="86"/>
      <c r="M1158" s="85"/>
      <c r="N1158" s="86"/>
      <c r="O1158" s="85"/>
      <c r="P1158" s="85"/>
    </row>
    <row r="1159" spans="1:16" x14ac:dyDescent="0.25">
      <c r="A1159" s="85"/>
      <c r="B1159" s="90"/>
      <c r="C1159" s="85"/>
      <c r="D1159" s="85"/>
      <c r="E1159" s="85"/>
      <c r="F1159" s="85"/>
      <c r="G1159" s="85"/>
      <c r="H1159" s="91"/>
      <c r="I1159" s="92"/>
      <c r="J1159" s="88"/>
      <c r="K1159" s="87"/>
      <c r="L1159" s="86"/>
      <c r="M1159" s="85"/>
      <c r="N1159" s="86"/>
      <c r="O1159" s="85"/>
      <c r="P1159" s="85"/>
    </row>
    <row r="1160" spans="1:16" x14ac:dyDescent="0.25">
      <c r="A1160" s="85"/>
      <c r="B1160" s="90"/>
      <c r="C1160" s="85"/>
      <c r="D1160" s="85"/>
      <c r="E1160" s="85"/>
      <c r="F1160" s="85"/>
      <c r="G1160" s="85"/>
      <c r="H1160" s="91"/>
      <c r="I1160" s="92"/>
      <c r="J1160" s="88"/>
      <c r="K1160" s="87"/>
      <c r="L1160" s="86"/>
      <c r="M1160" s="85"/>
      <c r="N1160" s="86"/>
      <c r="O1160" s="85"/>
      <c r="P1160" s="85"/>
    </row>
    <row r="1161" spans="1:16" x14ac:dyDescent="0.25">
      <c r="A1161" s="85"/>
      <c r="B1161" s="90"/>
      <c r="C1161" s="85"/>
      <c r="D1161" s="85"/>
      <c r="E1161" s="85"/>
      <c r="F1161" s="85"/>
      <c r="G1161" s="85"/>
      <c r="H1161" s="91"/>
      <c r="I1161" s="92"/>
      <c r="J1161" s="88"/>
      <c r="K1161" s="87"/>
      <c r="L1161" s="86"/>
      <c r="M1161" s="85"/>
      <c r="N1161" s="86"/>
      <c r="O1161" s="85"/>
      <c r="P1161" s="85"/>
    </row>
    <row r="1162" spans="1:16" x14ac:dyDescent="0.25">
      <c r="A1162" s="85"/>
      <c r="B1162" s="90"/>
      <c r="C1162" s="85"/>
      <c r="D1162" s="85"/>
      <c r="E1162" s="85"/>
      <c r="F1162" s="85"/>
      <c r="G1162" s="85"/>
      <c r="H1162" s="91"/>
      <c r="I1162" s="92"/>
      <c r="J1162" s="88"/>
      <c r="K1162" s="87"/>
      <c r="L1162" s="86"/>
      <c r="M1162" s="85"/>
      <c r="N1162" s="86"/>
      <c r="O1162" s="85"/>
      <c r="P1162" s="85"/>
    </row>
    <row r="1163" spans="1:16" x14ac:dyDescent="0.25">
      <c r="A1163" s="85"/>
      <c r="B1163" s="90"/>
      <c r="C1163" s="85"/>
      <c r="D1163" s="85"/>
      <c r="E1163" s="85"/>
      <c r="F1163" s="85"/>
      <c r="G1163" s="85"/>
      <c r="H1163" s="91"/>
      <c r="I1163" s="92"/>
      <c r="J1163" s="88"/>
      <c r="K1163" s="87"/>
      <c r="L1163" s="86"/>
      <c r="M1163" s="85"/>
      <c r="N1163" s="86"/>
      <c r="O1163" s="85"/>
      <c r="P1163" s="85"/>
    </row>
    <row r="1164" spans="1:16" x14ac:dyDescent="0.25">
      <c r="A1164" s="85"/>
      <c r="B1164" s="90"/>
      <c r="C1164" s="85"/>
      <c r="D1164" s="85"/>
      <c r="E1164" s="85"/>
      <c r="F1164" s="85"/>
      <c r="G1164" s="85"/>
      <c r="H1164" s="91"/>
      <c r="I1164" s="92"/>
      <c r="J1164" s="88"/>
      <c r="K1164" s="87"/>
      <c r="L1164" s="86"/>
      <c r="M1164" s="85"/>
      <c r="N1164" s="86"/>
      <c r="O1164" s="85"/>
      <c r="P1164" s="85"/>
    </row>
    <row r="1165" spans="1:16" x14ac:dyDescent="0.25">
      <c r="A1165" s="85"/>
      <c r="B1165" s="90"/>
      <c r="C1165" s="85"/>
      <c r="D1165" s="85"/>
      <c r="E1165" s="85"/>
      <c r="F1165" s="85"/>
      <c r="G1165" s="85"/>
      <c r="H1165" s="91"/>
      <c r="I1165" s="92"/>
      <c r="J1165" s="88"/>
      <c r="K1165" s="87"/>
      <c r="L1165" s="86"/>
      <c r="M1165" s="85"/>
      <c r="N1165" s="86"/>
      <c r="O1165" s="85"/>
      <c r="P1165" s="85"/>
    </row>
    <row r="1166" spans="1:16" x14ac:dyDescent="0.25">
      <c r="A1166" s="85"/>
      <c r="B1166" s="90"/>
      <c r="C1166" s="85"/>
      <c r="D1166" s="85"/>
      <c r="E1166" s="85"/>
      <c r="F1166" s="85"/>
      <c r="G1166" s="85"/>
      <c r="H1166" s="91"/>
      <c r="I1166" s="92"/>
      <c r="J1166" s="88"/>
      <c r="K1166" s="87"/>
      <c r="L1166" s="86"/>
      <c r="M1166" s="85"/>
      <c r="N1166" s="86"/>
      <c r="O1166" s="85"/>
      <c r="P1166" s="85"/>
    </row>
    <row r="1167" spans="1:16" x14ac:dyDescent="0.25">
      <c r="A1167" s="85"/>
      <c r="B1167" s="90"/>
      <c r="C1167" s="85"/>
      <c r="D1167" s="85"/>
      <c r="E1167" s="85"/>
      <c r="F1167" s="85"/>
      <c r="G1167" s="85"/>
      <c r="H1167" s="91"/>
      <c r="I1167" s="92"/>
      <c r="J1167" s="88"/>
      <c r="K1167" s="87"/>
      <c r="L1167" s="86"/>
      <c r="M1167" s="85"/>
      <c r="N1167" s="86"/>
      <c r="O1167" s="85"/>
      <c r="P1167" s="85"/>
    </row>
    <row r="1168" spans="1:16" x14ac:dyDescent="0.25">
      <c r="A1168" s="85"/>
      <c r="B1168" s="90"/>
      <c r="C1168" s="85"/>
      <c r="D1168" s="85"/>
      <c r="E1168" s="85"/>
      <c r="F1168" s="85"/>
      <c r="G1168" s="85"/>
      <c r="H1168" s="91"/>
      <c r="I1168" s="92"/>
      <c r="J1168" s="88"/>
      <c r="K1168" s="87"/>
      <c r="L1168" s="86"/>
      <c r="M1168" s="85"/>
      <c r="N1168" s="86"/>
      <c r="O1168" s="85"/>
      <c r="P1168" s="85"/>
    </row>
    <row r="1169" spans="1:16" x14ac:dyDescent="0.25">
      <c r="A1169" s="85"/>
      <c r="B1169" s="90"/>
      <c r="C1169" s="85"/>
      <c r="D1169" s="85"/>
      <c r="E1169" s="85"/>
      <c r="F1169" s="85"/>
      <c r="G1169" s="85"/>
      <c r="H1169" s="91"/>
      <c r="I1169" s="92"/>
      <c r="J1169" s="88"/>
      <c r="K1169" s="87"/>
      <c r="L1169" s="86"/>
      <c r="M1169" s="85"/>
      <c r="N1169" s="86"/>
      <c r="O1169" s="85"/>
      <c r="P1169" s="85"/>
    </row>
    <row r="1170" spans="1:16" x14ac:dyDescent="0.25">
      <c r="A1170" s="85"/>
      <c r="B1170" s="90"/>
      <c r="C1170" s="85"/>
      <c r="D1170" s="85"/>
      <c r="E1170" s="85"/>
      <c r="F1170" s="85"/>
      <c r="G1170" s="85"/>
      <c r="H1170" s="91"/>
      <c r="I1170" s="92"/>
      <c r="J1170" s="88"/>
      <c r="K1170" s="87"/>
      <c r="L1170" s="86"/>
      <c r="M1170" s="85"/>
      <c r="N1170" s="86"/>
      <c r="O1170" s="85"/>
      <c r="P1170" s="85"/>
    </row>
    <row r="1171" spans="1:16" x14ac:dyDescent="0.25">
      <c r="A1171" s="85"/>
      <c r="B1171" s="90"/>
      <c r="C1171" s="85"/>
      <c r="D1171" s="85"/>
      <c r="E1171" s="85"/>
      <c r="F1171" s="85"/>
      <c r="G1171" s="85"/>
      <c r="H1171" s="91"/>
      <c r="I1171" s="92"/>
      <c r="J1171" s="88"/>
      <c r="K1171" s="87"/>
      <c r="L1171" s="86"/>
      <c r="M1171" s="85"/>
      <c r="N1171" s="86"/>
      <c r="O1171" s="85"/>
      <c r="P1171" s="85"/>
    </row>
    <row r="1172" spans="1:16" x14ac:dyDescent="0.25">
      <c r="A1172" s="85"/>
      <c r="B1172" s="90"/>
      <c r="C1172" s="85"/>
      <c r="D1172" s="85"/>
      <c r="E1172" s="85"/>
      <c r="F1172" s="85"/>
      <c r="G1172" s="85"/>
      <c r="H1172" s="91"/>
      <c r="I1172" s="92"/>
      <c r="J1172" s="88"/>
      <c r="K1172" s="87"/>
      <c r="L1172" s="86"/>
      <c r="M1172" s="85"/>
      <c r="N1172" s="86"/>
      <c r="O1172" s="85"/>
      <c r="P1172" s="85"/>
    </row>
    <row r="1173" spans="1:16" x14ac:dyDescent="0.25">
      <c r="A1173" s="85"/>
      <c r="B1173" s="90"/>
      <c r="C1173" s="85"/>
      <c r="D1173" s="85"/>
      <c r="E1173" s="85"/>
      <c r="F1173" s="85"/>
      <c r="G1173" s="85"/>
      <c r="H1173" s="91"/>
      <c r="I1173" s="92"/>
      <c r="J1173" s="88"/>
      <c r="K1173" s="87"/>
      <c r="L1173" s="86"/>
      <c r="M1173" s="85"/>
      <c r="N1173" s="86"/>
      <c r="O1173" s="85"/>
      <c r="P1173" s="85"/>
    </row>
    <row r="1174" spans="1:16" x14ac:dyDescent="0.25">
      <c r="A1174" s="85"/>
      <c r="B1174" s="90"/>
      <c r="C1174" s="85"/>
      <c r="D1174" s="85"/>
      <c r="E1174" s="85"/>
      <c r="F1174" s="85"/>
      <c r="G1174" s="85"/>
      <c r="H1174" s="91"/>
      <c r="I1174" s="92"/>
      <c r="J1174" s="88"/>
      <c r="K1174" s="87"/>
      <c r="L1174" s="86"/>
      <c r="M1174" s="85"/>
      <c r="N1174" s="86"/>
      <c r="O1174" s="85"/>
      <c r="P1174" s="85"/>
    </row>
    <row r="1175" spans="1:16" x14ac:dyDescent="0.25">
      <c r="A1175" s="85"/>
      <c r="B1175" s="90"/>
      <c r="C1175" s="85"/>
      <c r="D1175" s="85"/>
      <c r="E1175" s="85"/>
      <c r="F1175" s="85"/>
      <c r="G1175" s="85"/>
      <c r="H1175" s="91"/>
      <c r="I1175" s="92"/>
      <c r="J1175" s="88"/>
      <c r="K1175" s="87"/>
      <c r="L1175" s="86"/>
      <c r="M1175" s="85"/>
      <c r="N1175" s="86"/>
      <c r="O1175" s="85"/>
      <c r="P1175" s="85"/>
    </row>
    <row r="1176" spans="1:16" x14ac:dyDescent="0.25">
      <c r="A1176" s="85"/>
      <c r="B1176" s="90"/>
      <c r="C1176" s="85"/>
      <c r="D1176" s="85"/>
      <c r="E1176" s="85"/>
      <c r="F1176" s="85"/>
      <c r="G1176" s="85"/>
      <c r="H1176" s="91"/>
      <c r="I1176" s="92"/>
      <c r="J1176" s="88"/>
      <c r="K1176" s="87"/>
      <c r="L1176" s="86"/>
      <c r="M1176" s="85"/>
      <c r="N1176" s="86"/>
      <c r="O1176" s="85"/>
      <c r="P1176" s="85"/>
    </row>
    <row r="1177" spans="1:16" x14ac:dyDescent="0.25">
      <c r="A1177" s="85"/>
      <c r="B1177" s="90"/>
      <c r="C1177" s="85"/>
      <c r="D1177" s="85"/>
      <c r="E1177" s="85"/>
      <c r="F1177" s="85"/>
      <c r="G1177" s="85"/>
      <c r="H1177" s="91"/>
      <c r="I1177" s="92"/>
      <c r="J1177" s="88"/>
      <c r="K1177" s="87"/>
      <c r="L1177" s="86"/>
      <c r="M1177" s="85"/>
      <c r="N1177" s="86"/>
      <c r="O1177" s="85"/>
      <c r="P1177" s="85"/>
    </row>
    <row r="1178" spans="1:16" x14ac:dyDescent="0.25">
      <c r="A1178" s="85"/>
      <c r="B1178" s="90"/>
      <c r="C1178" s="85"/>
      <c r="D1178" s="85"/>
      <c r="E1178" s="85"/>
      <c r="F1178" s="85"/>
      <c r="G1178" s="85"/>
      <c r="H1178" s="91"/>
      <c r="I1178" s="92"/>
      <c r="J1178" s="88"/>
      <c r="K1178" s="87"/>
      <c r="L1178" s="86"/>
      <c r="M1178" s="85"/>
      <c r="N1178" s="86"/>
      <c r="O1178" s="85"/>
      <c r="P1178" s="85"/>
    </row>
    <row r="1179" spans="1:16" x14ac:dyDescent="0.25">
      <c r="A1179" s="85"/>
      <c r="B1179" s="90"/>
      <c r="C1179" s="85"/>
      <c r="D1179" s="85"/>
      <c r="E1179" s="85"/>
      <c r="F1179" s="85"/>
      <c r="G1179" s="85"/>
      <c r="H1179" s="91"/>
      <c r="I1179" s="92"/>
      <c r="J1179" s="88"/>
      <c r="K1179" s="87"/>
      <c r="L1179" s="86"/>
      <c r="M1179" s="85"/>
      <c r="N1179" s="86"/>
      <c r="O1179" s="85"/>
      <c r="P1179" s="85"/>
    </row>
    <row r="1180" spans="1:16" x14ac:dyDescent="0.25">
      <c r="A1180" s="85"/>
      <c r="B1180" s="90"/>
      <c r="C1180" s="85"/>
      <c r="D1180" s="85"/>
      <c r="E1180" s="85"/>
      <c r="F1180" s="85"/>
      <c r="G1180" s="85"/>
      <c r="H1180" s="91"/>
      <c r="I1180" s="92"/>
      <c r="J1180" s="88"/>
      <c r="K1180" s="87"/>
      <c r="L1180" s="86"/>
      <c r="M1180" s="85"/>
      <c r="N1180" s="86"/>
      <c r="O1180" s="85"/>
      <c r="P1180" s="85"/>
    </row>
    <row r="1181" spans="1:16" x14ac:dyDescent="0.25">
      <c r="A1181" s="85"/>
      <c r="B1181" s="90"/>
      <c r="C1181" s="85"/>
      <c r="D1181" s="85"/>
      <c r="E1181" s="85"/>
      <c r="F1181" s="85"/>
      <c r="G1181" s="85"/>
      <c r="H1181" s="91"/>
      <c r="I1181" s="92"/>
      <c r="J1181" s="88"/>
      <c r="K1181" s="87"/>
      <c r="L1181" s="86"/>
      <c r="M1181" s="85"/>
      <c r="N1181" s="86"/>
      <c r="O1181" s="85"/>
      <c r="P1181" s="85"/>
    </row>
    <row r="1182" spans="1:16" x14ac:dyDescent="0.25">
      <c r="A1182" s="85"/>
      <c r="B1182" s="90"/>
      <c r="C1182" s="85"/>
      <c r="D1182" s="85"/>
      <c r="E1182" s="85"/>
      <c r="F1182" s="85"/>
      <c r="G1182" s="85"/>
      <c r="H1182" s="91"/>
      <c r="I1182" s="92"/>
      <c r="J1182" s="88"/>
      <c r="K1182" s="87"/>
      <c r="L1182" s="86"/>
      <c r="M1182" s="85"/>
      <c r="N1182" s="86"/>
      <c r="O1182" s="85"/>
      <c r="P1182" s="85"/>
    </row>
    <row r="1183" spans="1:16" x14ac:dyDescent="0.25">
      <c r="A1183" s="85"/>
      <c r="B1183" s="90"/>
      <c r="C1183" s="85"/>
      <c r="D1183" s="85"/>
      <c r="E1183" s="85"/>
      <c r="F1183" s="85"/>
      <c r="G1183" s="85"/>
      <c r="H1183" s="91"/>
      <c r="I1183" s="92"/>
      <c r="J1183" s="88"/>
      <c r="K1183" s="87"/>
      <c r="L1183" s="86"/>
      <c r="M1183" s="85"/>
      <c r="N1183" s="86"/>
      <c r="O1183" s="85"/>
      <c r="P1183" s="85"/>
    </row>
    <row r="1184" spans="1:16" x14ac:dyDescent="0.25">
      <c r="A1184" s="85"/>
      <c r="B1184" s="90"/>
      <c r="C1184" s="85"/>
      <c r="D1184" s="85"/>
      <c r="E1184" s="85"/>
      <c r="F1184" s="85"/>
      <c r="G1184" s="85"/>
      <c r="H1184" s="91"/>
      <c r="I1184" s="92"/>
      <c r="J1184" s="88"/>
      <c r="K1184" s="87"/>
      <c r="L1184" s="86"/>
      <c r="M1184" s="85"/>
      <c r="N1184" s="86"/>
      <c r="O1184" s="85"/>
      <c r="P1184" s="85"/>
    </row>
    <row r="1185" spans="1:16" x14ac:dyDescent="0.25">
      <c r="A1185" s="85"/>
      <c r="B1185" s="90"/>
      <c r="C1185" s="85"/>
      <c r="D1185" s="85"/>
      <c r="E1185" s="85"/>
      <c r="F1185" s="85"/>
      <c r="G1185" s="85"/>
      <c r="H1185" s="91"/>
      <c r="I1185" s="92"/>
      <c r="J1185" s="88"/>
      <c r="K1185" s="87"/>
      <c r="L1185" s="86"/>
      <c r="M1185" s="85"/>
      <c r="N1185" s="86"/>
      <c r="O1185" s="85"/>
      <c r="P1185" s="85"/>
    </row>
    <row r="1186" spans="1:16" x14ac:dyDescent="0.25">
      <c r="A1186" s="85"/>
      <c r="B1186" s="90"/>
      <c r="C1186" s="85"/>
      <c r="D1186" s="85"/>
      <c r="E1186" s="85"/>
      <c r="F1186" s="85"/>
      <c r="G1186" s="85"/>
      <c r="H1186" s="91"/>
      <c r="I1186" s="92"/>
      <c r="J1186" s="88"/>
      <c r="K1186" s="87"/>
      <c r="L1186" s="86"/>
      <c r="M1186" s="85"/>
      <c r="N1186" s="86"/>
      <c r="O1186" s="85"/>
      <c r="P1186" s="85"/>
    </row>
    <row r="1187" spans="1:16" x14ac:dyDescent="0.25">
      <c r="A1187" s="85"/>
      <c r="B1187" s="90"/>
      <c r="C1187" s="85"/>
      <c r="D1187" s="85"/>
      <c r="E1187" s="85"/>
      <c r="F1187" s="85"/>
      <c r="G1187" s="85"/>
      <c r="H1187" s="91"/>
      <c r="I1187" s="92"/>
      <c r="J1187" s="88"/>
      <c r="K1187" s="87"/>
      <c r="L1187" s="86"/>
      <c r="M1187" s="85"/>
      <c r="N1187" s="86"/>
      <c r="O1187" s="85"/>
      <c r="P1187" s="85"/>
    </row>
    <row r="1188" spans="1:16" x14ac:dyDescent="0.25">
      <c r="A1188" s="85"/>
      <c r="B1188" s="90"/>
      <c r="C1188" s="85"/>
      <c r="D1188" s="85"/>
      <c r="E1188" s="85"/>
      <c r="F1188" s="85"/>
      <c r="G1188" s="85"/>
      <c r="H1188" s="91"/>
      <c r="I1188" s="92"/>
      <c r="J1188" s="88"/>
      <c r="K1188" s="87"/>
      <c r="L1188" s="86"/>
      <c r="M1188" s="85"/>
      <c r="N1188" s="86"/>
      <c r="O1188" s="85"/>
      <c r="P1188" s="85"/>
    </row>
    <row r="1189" spans="1:16" x14ac:dyDescent="0.25">
      <c r="A1189" s="85"/>
      <c r="B1189" s="90"/>
      <c r="C1189" s="85"/>
      <c r="D1189" s="85"/>
      <c r="E1189" s="85"/>
      <c r="F1189" s="85"/>
      <c r="G1189" s="85"/>
      <c r="H1189" s="91"/>
      <c r="I1189" s="92"/>
      <c r="J1189" s="88"/>
      <c r="K1189" s="87"/>
      <c r="L1189" s="86"/>
      <c r="M1189" s="85"/>
      <c r="N1189" s="86"/>
      <c r="O1189" s="85"/>
      <c r="P1189" s="85"/>
    </row>
    <row r="1190" spans="1:16" x14ac:dyDescent="0.25">
      <c r="A1190" s="85"/>
      <c r="B1190" s="90"/>
      <c r="C1190" s="85"/>
      <c r="D1190" s="85"/>
      <c r="E1190" s="85"/>
      <c r="F1190" s="85"/>
      <c r="G1190" s="85"/>
      <c r="H1190" s="91"/>
      <c r="I1190" s="92"/>
      <c r="J1190" s="88"/>
      <c r="K1190" s="87"/>
      <c r="L1190" s="86"/>
      <c r="M1190" s="85"/>
      <c r="N1190" s="86"/>
      <c r="O1190" s="85"/>
      <c r="P1190" s="85"/>
    </row>
    <row r="1191" spans="1:16" x14ac:dyDescent="0.25">
      <c r="A1191" s="85"/>
      <c r="B1191" s="90"/>
      <c r="C1191" s="85"/>
      <c r="D1191" s="85"/>
      <c r="E1191" s="85"/>
      <c r="F1191" s="85"/>
      <c r="G1191" s="85"/>
      <c r="H1191" s="91"/>
      <c r="I1191" s="92"/>
      <c r="J1191" s="88"/>
      <c r="K1191" s="87"/>
      <c r="L1191" s="86"/>
      <c r="M1191" s="85"/>
      <c r="N1191" s="86"/>
      <c r="O1191" s="85"/>
      <c r="P1191" s="85"/>
    </row>
    <row r="1192" spans="1:16" x14ac:dyDescent="0.25">
      <c r="A1192" s="85"/>
      <c r="B1192" s="90"/>
      <c r="C1192" s="85"/>
      <c r="D1192" s="85"/>
      <c r="E1192" s="85"/>
      <c r="F1192" s="85"/>
      <c r="G1192" s="85"/>
      <c r="H1192" s="91"/>
      <c r="I1192" s="92"/>
      <c r="J1192" s="88"/>
      <c r="K1192" s="87"/>
      <c r="L1192" s="86"/>
      <c r="M1192" s="85"/>
      <c r="N1192" s="86"/>
      <c r="O1192" s="85"/>
      <c r="P1192" s="85"/>
    </row>
    <row r="1193" spans="1:16" x14ac:dyDescent="0.25">
      <c r="A1193" s="85"/>
      <c r="B1193" s="90"/>
      <c r="C1193" s="85"/>
      <c r="D1193" s="85"/>
      <c r="E1193" s="85"/>
      <c r="F1193" s="85"/>
      <c r="G1193" s="85"/>
      <c r="H1193" s="91"/>
      <c r="I1193" s="92"/>
      <c r="J1193" s="88"/>
      <c r="K1193" s="87"/>
      <c r="L1193" s="86"/>
      <c r="M1193" s="85"/>
      <c r="N1193" s="86"/>
      <c r="O1193" s="85"/>
      <c r="P1193" s="85"/>
    </row>
    <row r="1194" spans="1:16" x14ac:dyDescent="0.25">
      <c r="A1194" s="85"/>
      <c r="B1194" s="90"/>
      <c r="C1194" s="85"/>
      <c r="D1194" s="85"/>
      <c r="E1194" s="85"/>
      <c r="F1194" s="85"/>
      <c r="G1194" s="85"/>
      <c r="H1194" s="91"/>
      <c r="I1194" s="92"/>
      <c r="J1194" s="88"/>
      <c r="K1194" s="87"/>
      <c r="L1194" s="86"/>
      <c r="M1194" s="85"/>
      <c r="N1194" s="86"/>
      <c r="O1194" s="85"/>
      <c r="P1194" s="85"/>
    </row>
    <row r="1195" spans="1:16" x14ac:dyDescent="0.25">
      <c r="A1195" s="85"/>
      <c r="B1195" s="90"/>
      <c r="C1195" s="85"/>
      <c r="D1195" s="85"/>
      <c r="E1195" s="85"/>
      <c r="F1195" s="85"/>
      <c r="G1195" s="85"/>
      <c r="H1195" s="91"/>
      <c r="I1195" s="92"/>
      <c r="J1195" s="88"/>
      <c r="K1195" s="87"/>
      <c r="L1195" s="86"/>
      <c r="M1195" s="85"/>
      <c r="N1195" s="86"/>
      <c r="O1195" s="85"/>
      <c r="P1195" s="85"/>
    </row>
    <row r="1196" spans="1:16" x14ac:dyDescent="0.25">
      <c r="A1196" s="85"/>
      <c r="B1196" s="90"/>
      <c r="C1196" s="85"/>
      <c r="D1196" s="85"/>
      <c r="E1196" s="85"/>
      <c r="F1196" s="85"/>
      <c r="G1196" s="85"/>
      <c r="H1196" s="91"/>
      <c r="I1196" s="92"/>
      <c r="J1196" s="88"/>
      <c r="K1196" s="87"/>
      <c r="L1196" s="86"/>
      <c r="M1196" s="85"/>
      <c r="N1196" s="86"/>
      <c r="O1196" s="85"/>
      <c r="P1196" s="85"/>
    </row>
    <row r="1197" spans="1:16" x14ac:dyDescent="0.25">
      <c r="A1197" s="85"/>
      <c r="B1197" s="90"/>
      <c r="C1197" s="85"/>
      <c r="D1197" s="85"/>
      <c r="E1197" s="85"/>
      <c r="F1197" s="85"/>
      <c r="G1197" s="85"/>
      <c r="H1197" s="91"/>
      <c r="I1197" s="92"/>
      <c r="J1197" s="88"/>
      <c r="K1197" s="87"/>
      <c r="L1197" s="86"/>
      <c r="M1197" s="85"/>
      <c r="N1197" s="86"/>
      <c r="O1197" s="85"/>
      <c r="P1197" s="85"/>
    </row>
    <row r="1198" spans="1:16" x14ac:dyDescent="0.25">
      <c r="A1198" s="85"/>
      <c r="B1198" s="90"/>
      <c r="C1198" s="85"/>
      <c r="D1198" s="85"/>
      <c r="E1198" s="85"/>
      <c r="F1198" s="85"/>
      <c r="G1198" s="85"/>
      <c r="H1198" s="91"/>
      <c r="I1198" s="92"/>
      <c r="J1198" s="88"/>
      <c r="K1198" s="87"/>
      <c r="L1198" s="86"/>
      <c r="M1198" s="85"/>
      <c r="N1198" s="86"/>
      <c r="O1198" s="85"/>
      <c r="P1198" s="85"/>
    </row>
    <row r="1199" spans="1:16" x14ac:dyDescent="0.25">
      <c r="A1199" s="85"/>
      <c r="B1199" s="90"/>
      <c r="C1199" s="85"/>
      <c r="D1199" s="85"/>
      <c r="E1199" s="85"/>
      <c r="F1199" s="85"/>
      <c r="G1199" s="85"/>
      <c r="H1199" s="91"/>
      <c r="I1199" s="92"/>
      <c r="J1199" s="88"/>
      <c r="K1199" s="87"/>
      <c r="L1199" s="86"/>
      <c r="M1199" s="85"/>
      <c r="N1199" s="86"/>
      <c r="O1199" s="85"/>
      <c r="P1199" s="85"/>
    </row>
    <row r="1200" spans="1:16" x14ac:dyDescent="0.25">
      <c r="A1200" s="85"/>
      <c r="B1200" s="90"/>
      <c r="C1200" s="85"/>
      <c r="D1200" s="85"/>
      <c r="E1200" s="85"/>
      <c r="F1200" s="85"/>
      <c r="G1200" s="85"/>
      <c r="H1200" s="91"/>
      <c r="I1200" s="92"/>
      <c r="J1200" s="88"/>
      <c r="K1200" s="87"/>
      <c r="L1200" s="86"/>
      <c r="M1200" s="85"/>
      <c r="N1200" s="86"/>
      <c r="O1200" s="85"/>
      <c r="P1200" s="85"/>
    </row>
    <row r="1201" spans="1:16" x14ac:dyDescent="0.25">
      <c r="A1201" s="85"/>
      <c r="B1201" s="90"/>
      <c r="C1201" s="85"/>
      <c r="D1201" s="85"/>
      <c r="E1201" s="85"/>
      <c r="F1201" s="85"/>
      <c r="G1201" s="85"/>
      <c r="H1201" s="91"/>
      <c r="I1201" s="92"/>
      <c r="J1201" s="88"/>
      <c r="K1201" s="87"/>
      <c r="L1201" s="86"/>
      <c r="M1201" s="85"/>
      <c r="N1201" s="86"/>
      <c r="O1201" s="85"/>
      <c r="P1201" s="85"/>
    </row>
    <row r="1202" spans="1:16" x14ac:dyDescent="0.25">
      <c r="A1202" s="85"/>
      <c r="B1202" s="90"/>
      <c r="C1202" s="85"/>
      <c r="D1202" s="85"/>
      <c r="E1202" s="85"/>
      <c r="F1202" s="85"/>
      <c r="G1202" s="85"/>
      <c r="H1202" s="91"/>
      <c r="I1202" s="92"/>
      <c r="J1202" s="88"/>
      <c r="K1202" s="87"/>
      <c r="L1202" s="86"/>
      <c r="M1202" s="85"/>
      <c r="N1202" s="86"/>
      <c r="O1202" s="85"/>
      <c r="P1202" s="85"/>
    </row>
    <row r="1203" spans="1:16" x14ac:dyDescent="0.25">
      <c r="A1203" s="85"/>
      <c r="B1203" s="90"/>
      <c r="C1203" s="85"/>
      <c r="D1203" s="85"/>
      <c r="E1203" s="85"/>
      <c r="F1203" s="85"/>
      <c r="G1203" s="85"/>
      <c r="H1203" s="91"/>
      <c r="I1203" s="92"/>
      <c r="J1203" s="88"/>
      <c r="K1203" s="87"/>
      <c r="L1203" s="86"/>
      <c r="M1203" s="85"/>
      <c r="N1203" s="86"/>
      <c r="O1203" s="85"/>
      <c r="P1203" s="85"/>
    </row>
    <row r="1204" spans="1:16" x14ac:dyDescent="0.25">
      <c r="A1204" s="85"/>
      <c r="B1204" s="90"/>
      <c r="C1204" s="85"/>
      <c r="D1204" s="85"/>
      <c r="E1204" s="85"/>
      <c r="F1204" s="85"/>
      <c r="G1204" s="85"/>
      <c r="H1204" s="91"/>
      <c r="I1204" s="92"/>
      <c r="J1204" s="88"/>
      <c r="K1204" s="87"/>
      <c r="L1204" s="86"/>
      <c r="M1204" s="85"/>
      <c r="N1204" s="86"/>
      <c r="O1204" s="85"/>
      <c r="P1204" s="85"/>
    </row>
    <row r="1205" spans="1:16" x14ac:dyDescent="0.25">
      <c r="A1205" s="85"/>
      <c r="B1205" s="90"/>
      <c r="C1205" s="85"/>
      <c r="D1205" s="85"/>
      <c r="E1205" s="85"/>
      <c r="F1205" s="85"/>
      <c r="G1205" s="85"/>
      <c r="H1205" s="91"/>
      <c r="I1205" s="92"/>
      <c r="J1205" s="88"/>
      <c r="K1205" s="87"/>
      <c r="L1205" s="86"/>
      <c r="M1205" s="85"/>
      <c r="N1205" s="86"/>
      <c r="O1205" s="85"/>
      <c r="P1205" s="85"/>
    </row>
    <row r="1206" spans="1:16" x14ac:dyDescent="0.25">
      <c r="A1206" s="85"/>
      <c r="B1206" s="90"/>
      <c r="C1206" s="85"/>
      <c r="D1206" s="85"/>
      <c r="E1206" s="85"/>
      <c r="F1206" s="85"/>
      <c r="G1206" s="85"/>
      <c r="H1206" s="91"/>
      <c r="I1206" s="92"/>
      <c r="J1206" s="88"/>
      <c r="K1206" s="87"/>
      <c r="L1206" s="86"/>
      <c r="M1206" s="85"/>
      <c r="N1206" s="86"/>
      <c r="O1206" s="85"/>
      <c r="P1206" s="85"/>
    </row>
    <row r="1207" spans="1:16" x14ac:dyDescent="0.25">
      <c r="A1207" s="85"/>
      <c r="B1207" s="90"/>
      <c r="C1207" s="85"/>
      <c r="D1207" s="85"/>
      <c r="E1207" s="85"/>
      <c r="F1207" s="85"/>
      <c r="G1207" s="85"/>
      <c r="H1207" s="91"/>
      <c r="I1207" s="92"/>
      <c r="J1207" s="88"/>
      <c r="K1207" s="87"/>
      <c r="L1207" s="86"/>
      <c r="M1207" s="85"/>
      <c r="N1207" s="86"/>
      <c r="O1207" s="85"/>
      <c r="P1207" s="85"/>
    </row>
    <row r="1208" spans="1:16" x14ac:dyDescent="0.25">
      <c r="A1208" s="85"/>
      <c r="B1208" s="90"/>
      <c r="C1208" s="85"/>
      <c r="D1208" s="85"/>
      <c r="E1208" s="85"/>
      <c r="F1208" s="85"/>
      <c r="G1208" s="85"/>
      <c r="H1208" s="91"/>
      <c r="I1208" s="92"/>
      <c r="J1208" s="88"/>
      <c r="K1208" s="87"/>
      <c r="L1208" s="86"/>
      <c r="M1208" s="85"/>
      <c r="N1208" s="86"/>
      <c r="O1208" s="85"/>
      <c r="P1208" s="85"/>
    </row>
    <row r="1209" spans="1:16" x14ac:dyDescent="0.25">
      <c r="A1209" s="85"/>
      <c r="B1209" s="90"/>
      <c r="C1209" s="85"/>
      <c r="D1209" s="85"/>
      <c r="E1209" s="85"/>
      <c r="F1209" s="85"/>
      <c r="G1209" s="85"/>
      <c r="H1209" s="91"/>
      <c r="I1209" s="92"/>
      <c r="J1209" s="88"/>
      <c r="K1209" s="87"/>
      <c r="L1209" s="86"/>
      <c r="M1209" s="85"/>
      <c r="N1209" s="86"/>
      <c r="O1209" s="85"/>
      <c r="P1209" s="85"/>
    </row>
    <row r="1210" spans="1:16" x14ac:dyDescent="0.25">
      <c r="A1210" s="85"/>
      <c r="B1210" s="90"/>
      <c r="C1210" s="85"/>
      <c r="D1210" s="85"/>
      <c r="E1210" s="85"/>
      <c r="F1210" s="85"/>
      <c r="G1210" s="85"/>
      <c r="H1210" s="91"/>
      <c r="I1210" s="92"/>
      <c r="J1210" s="88"/>
      <c r="K1210" s="87"/>
      <c r="L1210" s="86"/>
      <c r="M1210" s="85"/>
      <c r="N1210" s="86"/>
      <c r="O1210" s="85"/>
      <c r="P1210" s="85"/>
    </row>
    <row r="1211" spans="1:16" x14ac:dyDescent="0.25">
      <c r="A1211" s="85"/>
      <c r="B1211" s="90"/>
      <c r="C1211" s="85"/>
      <c r="D1211" s="85"/>
      <c r="E1211" s="85"/>
      <c r="F1211" s="85"/>
      <c r="G1211" s="85"/>
      <c r="H1211" s="91"/>
      <c r="I1211" s="92"/>
      <c r="J1211" s="88"/>
      <c r="K1211" s="87"/>
      <c r="L1211" s="86"/>
      <c r="M1211" s="85"/>
      <c r="N1211" s="86"/>
      <c r="O1211" s="85"/>
      <c r="P1211" s="85"/>
    </row>
    <row r="1212" spans="1:16" x14ac:dyDescent="0.25">
      <c r="A1212" s="85"/>
      <c r="B1212" s="90"/>
      <c r="C1212" s="85"/>
      <c r="D1212" s="85"/>
      <c r="E1212" s="85"/>
      <c r="F1212" s="85"/>
      <c r="G1212" s="85"/>
      <c r="H1212" s="91"/>
      <c r="I1212" s="92"/>
      <c r="J1212" s="88"/>
      <c r="K1212" s="87"/>
      <c r="L1212" s="86"/>
      <c r="M1212" s="85"/>
      <c r="N1212" s="86"/>
      <c r="O1212" s="85"/>
      <c r="P1212" s="85"/>
    </row>
    <row r="1213" spans="1:16" x14ac:dyDescent="0.25">
      <c r="A1213" s="85"/>
      <c r="B1213" s="90"/>
      <c r="C1213" s="85"/>
      <c r="D1213" s="85"/>
      <c r="E1213" s="85"/>
      <c r="F1213" s="85"/>
      <c r="G1213" s="85"/>
      <c r="H1213" s="91"/>
      <c r="I1213" s="92"/>
      <c r="J1213" s="88"/>
      <c r="K1213" s="87"/>
      <c r="L1213" s="86"/>
      <c r="M1213" s="85"/>
      <c r="N1213" s="86"/>
      <c r="O1213" s="85"/>
      <c r="P1213" s="85"/>
    </row>
    <row r="1214" spans="1:16" x14ac:dyDescent="0.25">
      <c r="A1214" s="85"/>
      <c r="B1214" s="90"/>
      <c r="C1214" s="85"/>
      <c r="D1214" s="85"/>
      <c r="E1214" s="85"/>
      <c r="F1214" s="85"/>
      <c r="G1214" s="85"/>
      <c r="H1214" s="91"/>
      <c r="I1214" s="92"/>
      <c r="J1214" s="88"/>
      <c r="K1214" s="87"/>
      <c r="L1214" s="86"/>
      <c r="M1214" s="85"/>
      <c r="N1214" s="86"/>
      <c r="O1214" s="85"/>
      <c r="P1214" s="85"/>
    </row>
    <row r="1215" spans="1:16" x14ac:dyDescent="0.25">
      <c r="A1215" s="85"/>
      <c r="B1215" s="90"/>
      <c r="C1215" s="85"/>
      <c r="D1215" s="85"/>
      <c r="E1215" s="85"/>
      <c r="F1215" s="85"/>
      <c r="G1215" s="85"/>
      <c r="H1215" s="91"/>
      <c r="I1215" s="92"/>
      <c r="J1215" s="88"/>
      <c r="K1215" s="87"/>
      <c r="L1215" s="86"/>
      <c r="M1215" s="85"/>
      <c r="N1215" s="86"/>
      <c r="O1215" s="85"/>
      <c r="P1215" s="85"/>
    </row>
    <row r="1216" spans="1:16" x14ac:dyDescent="0.25">
      <c r="A1216" s="85"/>
      <c r="B1216" s="90"/>
      <c r="C1216" s="85"/>
      <c r="D1216" s="85"/>
      <c r="E1216" s="85"/>
      <c r="F1216" s="85"/>
      <c r="G1216" s="85"/>
      <c r="H1216" s="91"/>
      <c r="I1216" s="92"/>
      <c r="J1216" s="88"/>
      <c r="K1216" s="87"/>
      <c r="L1216" s="86"/>
      <c r="M1216" s="85"/>
      <c r="N1216" s="86"/>
      <c r="O1216" s="85"/>
      <c r="P1216" s="85"/>
    </row>
    <row r="1217" spans="1:16" x14ac:dyDescent="0.25">
      <c r="A1217" s="85"/>
      <c r="B1217" s="90"/>
      <c r="C1217" s="85"/>
      <c r="D1217" s="85"/>
      <c r="E1217" s="85"/>
      <c r="F1217" s="85"/>
      <c r="G1217" s="85"/>
      <c r="H1217" s="91"/>
      <c r="I1217" s="92"/>
      <c r="J1217" s="88"/>
      <c r="K1217" s="87"/>
      <c r="L1217" s="86"/>
      <c r="M1217" s="85"/>
      <c r="N1217" s="86"/>
      <c r="O1217" s="85"/>
      <c r="P1217" s="85"/>
    </row>
    <row r="1218" spans="1:16" x14ac:dyDescent="0.25">
      <c r="A1218" s="85"/>
      <c r="B1218" s="90"/>
      <c r="C1218" s="85"/>
      <c r="D1218" s="85"/>
      <c r="E1218" s="85"/>
      <c r="F1218" s="85"/>
      <c r="G1218" s="85"/>
      <c r="H1218" s="91"/>
      <c r="I1218" s="92"/>
      <c r="J1218" s="88"/>
      <c r="K1218" s="87"/>
      <c r="L1218" s="86"/>
      <c r="M1218" s="85"/>
      <c r="N1218" s="86"/>
      <c r="O1218" s="85"/>
      <c r="P1218" s="85"/>
    </row>
    <row r="1219" spans="1:16" x14ac:dyDescent="0.25">
      <c r="A1219" s="85"/>
      <c r="B1219" s="90"/>
      <c r="C1219" s="85"/>
      <c r="D1219" s="85"/>
      <c r="E1219" s="85"/>
      <c r="F1219" s="85"/>
      <c r="G1219" s="85"/>
      <c r="H1219" s="91"/>
      <c r="I1219" s="92"/>
      <c r="J1219" s="88"/>
      <c r="K1219" s="87"/>
      <c r="L1219" s="86"/>
      <c r="M1219" s="85"/>
      <c r="N1219" s="86"/>
      <c r="O1219" s="85"/>
      <c r="P1219" s="85"/>
    </row>
    <row r="1220" spans="1:16" x14ac:dyDescent="0.25">
      <c r="A1220" s="85"/>
      <c r="B1220" s="90"/>
      <c r="C1220" s="85"/>
      <c r="D1220" s="85"/>
      <c r="E1220" s="85"/>
      <c r="F1220" s="85"/>
      <c r="G1220" s="85"/>
      <c r="H1220" s="91"/>
      <c r="I1220" s="92"/>
      <c r="J1220" s="88"/>
      <c r="K1220" s="87"/>
      <c r="L1220" s="86"/>
      <c r="M1220" s="85"/>
      <c r="N1220" s="86"/>
      <c r="O1220" s="85"/>
      <c r="P1220" s="85"/>
    </row>
    <row r="1221" spans="1:16" x14ac:dyDescent="0.25">
      <c r="A1221" s="85"/>
      <c r="B1221" s="90"/>
      <c r="C1221" s="85"/>
      <c r="D1221" s="85"/>
      <c r="E1221" s="85"/>
      <c r="F1221" s="85"/>
      <c r="G1221" s="85"/>
      <c r="H1221" s="91"/>
      <c r="I1221" s="92"/>
      <c r="J1221" s="88"/>
      <c r="K1221" s="87"/>
      <c r="L1221" s="86"/>
      <c r="M1221" s="85"/>
      <c r="N1221" s="86"/>
      <c r="O1221" s="85"/>
      <c r="P1221" s="85"/>
    </row>
    <row r="1222" spans="1:16" x14ac:dyDescent="0.25">
      <c r="A1222" s="85"/>
      <c r="B1222" s="90"/>
      <c r="C1222" s="85"/>
      <c r="D1222" s="85"/>
      <c r="E1222" s="85"/>
      <c r="F1222" s="85"/>
      <c r="G1222" s="85"/>
      <c r="H1222" s="91"/>
      <c r="I1222" s="92"/>
      <c r="J1222" s="88"/>
      <c r="K1222" s="87"/>
      <c r="L1222" s="86"/>
      <c r="M1222" s="85"/>
      <c r="N1222" s="86"/>
      <c r="O1222" s="85"/>
      <c r="P1222" s="85"/>
    </row>
    <row r="1223" spans="1:16" x14ac:dyDescent="0.25">
      <c r="A1223" s="85"/>
      <c r="B1223" s="90"/>
      <c r="C1223" s="85"/>
      <c r="D1223" s="85"/>
      <c r="E1223" s="85"/>
      <c r="F1223" s="85"/>
      <c r="G1223" s="85"/>
      <c r="H1223" s="91"/>
      <c r="I1223" s="92"/>
      <c r="J1223" s="88"/>
      <c r="K1223" s="87"/>
      <c r="L1223" s="86"/>
      <c r="M1223" s="85"/>
      <c r="N1223" s="86"/>
      <c r="O1223" s="85"/>
      <c r="P1223" s="85"/>
    </row>
    <row r="1224" spans="1:16" x14ac:dyDescent="0.25">
      <c r="A1224" s="85"/>
      <c r="B1224" s="90"/>
      <c r="C1224" s="85"/>
      <c r="D1224" s="85"/>
      <c r="E1224" s="85"/>
      <c r="F1224" s="85"/>
      <c r="G1224" s="85"/>
      <c r="H1224" s="91"/>
      <c r="I1224" s="92"/>
      <c r="J1224" s="88"/>
      <c r="K1224" s="87"/>
      <c r="L1224" s="86"/>
      <c r="M1224" s="85"/>
      <c r="N1224" s="86"/>
      <c r="O1224" s="85"/>
      <c r="P1224" s="85"/>
    </row>
    <row r="1225" spans="1:16" x14ac:dyDescent="0.25">
      <c r="A1225" s="85"/>
      <c r="B1225" s="90"/>
      <c r="C1225" s="85"/>
      <c r="D1225" s="85"/>
      <c r="E1225" s="85"/>
      <c r="F1225" s="85"/>
      <c r="G1225" s="85"/>
      <c r="H1225" s="91"/>
      <c r="I1225" s="92"/>
      <c r="J1225" s="88"/>
      <c r="K1225" s="87"/>
      <c r="L1225" s="86"/>
      <c r="M1225" s="85"/>
      <c r="N1225" s="86"/>
      <c r="O1225" s="85"/>
      <c r="P1225" s="85"/>
    </row>
    <row r="1226" spans="1:16" x14ac:dyDescent="0.25">
      <c r="A1226" s="85"/>
      <c r="B1226" s="90"/>
      <c r="C1226" s="85"/>
      <c r="D1226" s="85"/>
      <c r="E1226" s="85"/>
      <c r="F1226" s="85"/>
      <c r="G1226" s="85"/>
      <c r="H1226" s="91"/>
      <c r="I1226" s="92"/>
      <c r="J1226" s="88"/>
      <c r="K1226" s="87"/>
      <c r="L1226" s="86"/>
      <c r="M1226" s="85"/>
      <c r="N1226" s="86"/>
      <c r="O1226" s="85"/>
      <c r="P1226" s="85"/>
    </row>
    <row r="1227" spans="1:16" x14ac:dyDescent="0.25">
      <c r="A1227" s="85"/>
      <c r="B1227" s="90"/>
      <c r="C1227" s="85"/>
      <c r="D1227" s="85"/>
      <c r="E1227" s="85"/>
      <c r="F1227" s="85"/>
      <c r="G1227" s="85"/>
      <c r="H1227" s="91"/>
      <c r="I1227" s="92"/>
      <c r="J1227" s="88"/>
      <c r="K1227" s="87"/>
      <c r="L1227" s="86"/>
      <c r="M1227" s="85"/>
      <c r="N1227" s="86"/>
      <c r="O1227" s="85"/>
      <c r="P1227" s="85"/>
    </row>
    <row r="1228" spans="1:16" x14ac:dyDescent="0.25">
      <c r="A1228" s="85"/>
      <c r="B1228" s="90"/>
      <c r="C1228" s="85"/>
      <c r="D1228" s="85"/>
      <c r="E1228" s="85"/>
      <c r="F1228" s="85"/>
      <c r="G1228" s="85"/>
      <c r="H1228" s="91"/>
      <c r="I1228" s="92"/>
      <c r="J1228" s="88"/>
      <c r="K1228" s="87"/>
      <c r="L1228" s="86"/>
      <c r="M1228" s="85"/>
      <c r="N1228" s="86"/>
      <c r="O1228" s="85"/>
      <c r="P1228" s="85"/>
    </row>
    <row r="1229" spans="1:16" x14ac:dyDescent="0.25">
      <c r="A1229" s="85"/>
      <c r="B1229" s="90"/>
      <c r="C1229" s="85"/>
      <c r="D1229" s="85"/>
      <c r="E1229" s="85"/>
      <c r="F1229" s="85"/>
      <c r="G1229" s="85"/>
      <c r="H1229" s="91"/>
      <c r="I1229" s="92"/>
      <c r="J1229" s="88"/>
      <c r="K1229" s="87"/>
      <c r="L1229" s="86"/>
      <c r="M1229" s="85"/>
      <c r="N1229" s="86"/>
      <c r="O1229" s="85"/>
      <c r="P1229" s="85"/>
    </row>
    <row r="1230" spans="1:16" x14ac:dyDescent="0.25">
      <c r="A1230" s="85"/>
      <c r="B1230" s="90"/>
      <c r="C1230" s="85"/>
      <c r="D1230" s="85"/>
      <c r="E1230" s="85"/>
      <c r="F1230" s="85"/>
      <c r="G1230" s="85"/>
      <c r="H1230" s="91"/>
      <c r="I1230" s="92"/>
      <c r="J1230" s="88"/>
      <c r="K1230" s="87"/>
      <c r="L1230" s="86"/>
      <c r="M1230" s="85"/>
      <c r="N1230" s="86"/>
      <c r="O1230" s="85"/>
      <c r="P1230" s="85"/>
    </row>
    <row r="1231" spans="1:16" x14ac:dyDescent="0.25">
      <c r="A1231" s="85"/>
      <c r="B1231" s="90"/>
      <c r="C1231" s="85"/>
      <c r="D1231" s="85"/>
      <c r="E1231" s="85"/>
      <c r="F1231" s="85"/>
      <c r="G1231" s="85"/>
      <c r="H1231" s="91"/>
      <c r="I1231" s="92"/>
      <c r="J1231" s="88"/>
      <c r="K1231" s="87"/>
      <c r="L1231" s="86"/>
      <c r="M1231" s="85"/>
      <c r="N1231" s="86"/>
      <c r="O1231" s="85"/>
      <c r="P1231" s="85"/>
    </row>
    <row r="1232" spans="1:16" x14ac:dyDescent="0.25">
      <c r="A1232" s="85"/>
      <c r="B1232" s="90"/>
      <c r="C1232" s="85"/>
      <c r="D1232" s="85"/>
      <c r="E1232" s="85"/>
      <c r="F1232" s="85"/>
      <c r="G1232" s="85"/>
      <c r="H1232" s="91"/>
      <c r="I1232" s="92"/>
      <c r="J1232" s="88"/>
      <c r="K1232" s="87"/>
      <c r="L1232" s="86"/>
      <c r="M1232" s="85"/>
      <c r="N1232" s="86"/>
      <c r="O1232" s="85"/>
      <c r="P1232" s="85"/>
    </row>
    <row r="1233" spans="1:16" x14ac:dyDescent="0.25">
      <c r="A1233" s="85"/>
      <c r="B1233" s="90"/>
      <c r="C1233" s="85"/>
      <c r="D1233" s="85"/>
      <c r="E1233" s="85"/>
      <c r="F1233" s="85"/>
      <c r="G1233" s="85"/>
      <c r="H1233" s="91"/>
      <c r="I1233" s="92"/>
      <c r="J1233" s="88"/>
      <c r="K1233" s="87"/>
      <c r="L1233" s="86"/>
      <c r="M1233" s="85"/>
      <c r="N1233" s="86"/>
      <c r="O1233" s="85"/>
      <c r="P1233" s="85"/>
    </row>
    <row r="1234" spans="1:16" x14ac:dyDescent="0.25">
      <c r="A1234" s="85"/>
      <c r="B1234" s="90"/>
      <c r="C1234" s="85"/>
      <c r="D1234" s="85"/>
      <c r="E1234" s="85"/>
      <c r="F1234" s="85"/>
      <c r="G1234" s="85"/>
      <c r="H1234" s="91"/>
      <c r="I1234" s="92"/>
      <c r="J1234" s="88"/>
      <c r="K1234" s="87"/>
      <c r="L1234" s="86"/>
      <c r="M1234" s="85"/>
      <c r="N1234" s="86"/>
      <c r="O1234" s="85"/>
      <c r="P1234" s="85"/>
    </row>
    <row r="1235" spans="1:16" x14ac:dyDescent="0.25">
      <c r="A1235" s="85"/>
      <c r="B1235" s="90"/>
      <c r="C1235" s="85"/>
      <c r="D1235" s="85"/>
      <c r="E1235" s="85"/>
      <c r="F1235" s="85"/>
      <c r="G1235" s="85"/>
      <c r="H1235" s="91"/>
      <c r="I1235" s="92"/>
      <c r="J1235" s="88"/>
      <c r="K1235" s="87"/>
      <c r="L1235" s="86"/>
      <c r="M1235" s="85"/>
      <c r="N1235" s="86"/>
      <c r="O1235" s="85"/>
      <c r="P1235" s="85"/>
    </row>
    <row r="1236" spans="1:16" x14ac:dyDescent="0.25">
      <c r="A1236" s="85"/>
      <c r="B1236" s="90"/>
      <c r="C1236" s="85"/>
      <c r="D1236" s="85"/>
      <c r="E1236" s="85"/>
      <c r="F1236" s="85"/>
      <c r="G1236" s="85"/>
      <c r="H1236" s="91"/>
      <c r="I1236" s="92"/>
      <c r="J1236" s="88"/>
      <c r="K1236" s="87"/>
      <c r="L1236" s="86"/>
      <c r="M1236" s="85"/>
      <c r="N1236" s="86"/>
      <c r="O1236" s="85"/>
      <c r="P1236" s="85"/>
    </row>
    <row r="1237" spans="1:16" x14ac:dyDescent="0.25">
      <c r="A1237" s="85"/>
      <c r="B1237" s="90"/>
      <c r="C1237" s="85"/>
      <c r="D1237" s="85"/>
      <c r="E1237" s="85"/>
      <c r="F1237" s="85"/>
      <c r="G1237" s="85"/>
      <c r="H1237" s="91"/>
      <c r="I1237" s="92"/>
      <c r="J1237" s="88"/>
      <c r="K1237" s="87"/>
      <c r="L1237" s="86"/>
      <c r="M1237" s="85"/>
      <c r="N1237" s="86"/>
      <c r="O1237" s="85"/>
      <c r="P1237" s="85"/>
    </row>
    <row r="1238" spans="1:16" x14ac:dyDescent="0.25">
      <c r="A1238" s="85"/>
      <c r="B1238" s="90"/>
      <c r="C1238" s="85"/>
      <c r="D1238" s="85"/>
      <c r="E1238" s="85"/>
      <c r="F1238" s="85"/>
      <c r="G1238" s="85"/>
      <c r="H1238" s="91"/>
      <c r="I1238" s="92"/>
      <c r="J1238" s="88"/>
      <c r="K1238" s="87"/>
      <c r="L1238" s="86"/>
      <c r="M1238" s="85"/>
      <c r="N1238" s="86"/>
      <c r="O1238" s="85"/>
      <c r="P1238" s="85"/>
    </row>
    <row r="1239" spans="1:16" x14ac:dyDescent="0.25">
      <c r="A1239" s="85"/>
      <c r="B1239" s="90"/>
      <c r="C1239" s="85"/>
      <c r="D1239" s="85"/>
      <c r="E1239" s="85"/>
      <c r="F1239" s="85"/>
      <c r="G1239" s="85"/>
      <c r="H1239" s="91"/>
      <c r="I1239" s="92"/>
      <c r="J1239" s="88"/>
      <c r="K1239" s="87"/>
      <c r="L1239" s="86"/>
      <c r="M1239" s="85"/>
      <c r="N1239" s="86"/>
      <c r="O1239" s="85"/>
      <c r="P1239" s="85"/>
    </row>
    <row r="1240" spans="1:16" x14ac:dyDescent="0.25">
      <c r="A1240" s="85"/>
      <c r="B1240" s="90"/>
      <c r="C1240" s="85"/>
      <c r="D1240" s="85"/>
      <c r="E1240" s="85"/>
      <c r="F1240" s="85"/>
      <c r="G1240" s="85"/>
      <c r="H1240" s="91"/>
      <c r="I1240" s="92"/>
      <c r="J1240" s="88"/>
      <c r="K1240" s="87"/>
      <c r="L1240" s="86"/>
      <c r="M1240" s="85"/>
      <c r="N1240" s="86"/>
      <c r="O1240" s="85"/>
      <c r="P1240" s="85"/>
    </row>
    <row r="1241" spans="1:16" x14ac:dyDescent="0.25">
      <c r="A1241" s="85"/>
      <c r="B1241" s="90"/>
      <c r="C1241" s="85"/>
      <c r="D1241" s="85"/>
      <c r="E1241" s="85"/>
      <c r="F1241" s="85"/>
      <c r="G1241" s="85"/>
      <c r="H1241" s="91"/>
      <c r="I1241" s="92"/>
      <c r="J1241" s="88"/>
      <c r="K1241" s="87"/>
      <c r="L1241" s="86"/>
      <c r="M1241" s="85"/>
      <c r="N1241" s="86"/>
      <c r="O1241" s="85"/>
      <c r="P1241" s="85"/>
    </row>
    <row r="1242" spans="1:16" x14ac:dyDescent="0.25">
      <c r="A1242" s="85"/>
      <c r="B1242" s="90"/>
      <c r="C1242" s="85"/>
      <c r="D1242" s="85"/>
      <c r="E1242" s="85"/>
      <c r="F1242" s="85"/>
      <c r="G1242" s="85"/>
      <c r="H1242" s="91"/>
      <c r="I1242" s="92"/>
      <c r="J1242" s="88"/>
      <c r="K1242" s="87"/>
      <c r="L1242" s="86"/>
      <c r="M1242" s="85"/>
      <c r="N1242" s="86"/>
      <c r="O1242" s="85"/>
      <c r="P1242" s="85"/>
    </row>
    <row r="1243" spans="1:16" x14ac:dyDescent="0.25">
      <c r="A1243" s="85"/>
      <c r="B1243" s="90"/>
      <c r="C1243" s="85"/>
      <c r="D1243" s="85"/>
      <c r="E1243" s="85"/>
      <c r="F1243" s="85"/>
      <c r="G1243" s="85"/>
      <c r="H1243" s="91"/>
      <c r="I1243" s="92"/>
      <c r="J1243" s="88"/>
      <c r="K1243" s="87"/>
      <c r="L1243" s="86"/>
      <c r="M1243" s="85"/>
      <c r="N1243" s="86"/>
      <c r="O1243" s="85"/>
      <c r="P1243" s="85"/>
    </row>
    <row r="1244" spans="1:16" x14ac:dyDescent="0.25">
      <c r="A1244" s="85"/>
      <c r="B1244" s="90"/>
      <c r="C1244" s="85"/>
      <c r="D1244" s="85"/>
      <c r="E1244" s="85"/>
      <c r="F1244" s="85"/>
      <c r="G1244" s="85"/>
      <c r="H1244" s="91"/>
      <c r="I1244" s="92"/>
      <c r="J1244" s="88"/>
      <c r="K1244" s="87"/>
      <c r="L1244" s="86"/>
      <c r="M1244" s="85"/>
      <c r="N1244" s="86"/>
      <c r="O1244" s="85"/>
      <c r="P1244" s="85"/>
    </row>
    <row r="1245" spans="1:16" x14ac:dyDescent="0.25">
      <c r="A1245" s="85"/>
      <c r="B1245" s="90"/>
      <c r="C1245" s="85"/>
      <c r="D1245" s="85"/>
      <c r="E1245" s="85"/>
      <c r="F1245" s="85"/>
      <c r="G1245" s="85"/>
      <c r="H1245" s="91"/>
      <c r="I1245" s="92"/>
      <c r="J1245" s="88"/>
      <c r="K1245" s="87"/>
      <c r="L1245" s="86"/>
      <c r="M1245" s="85"/>
      <c r="N1245" s="86"/>
      <c r="O1245" s="85"/>
      <c r="P1245" s="85"/>
    </row>
    <row r="1246" spans="1:16" x14ac:dyDescent="0.25">
      <c r="A1246" s="85"/>
      <c r="B1246" s="90"/>
      <c r="C1246" s="85"/>
      <c r="D1246" s="85"/>
      <c r="E1246" s="85"/>
      <c r="F1246" s="85"/>
      <c r="G1246" s="85"/>
      <c r="H1246" s="91"/>
      <c r="I1246" s="92"/>
      <c r="J1246" s="88"/>
      <c r="K1246" s="87"/>
      <c r="L1246" s="86"/>
      <c r="M1246" s="85"/>
      <c r="N1246" s="86"/>
      <c r="O1246" s="85"/>
      <c r="P1246" s="85"/>
    </row>
    <row r="1247" spans="1:16" x14ac:dyDescent="0.25">
      <c r="A1247" s="85"/>
      <c r="B1247" s="90"/>
      <c r="C1247" s="85"/>
      <c r="D1247" s="85"/>
      <c r="E1247" s="85"/>
      <c r="F1247" s="85"/>
      <c r="G1247" s="85"/>
      <c r="H1247" s="91"/>
      <c r="I1247" s="92"/>
      <c r="J1247" s="88"/>
      <c r="K1247" s="87"/>
      <c r="L1247" s="86"/>
      <c r="M1247" s="85"/>
      <c r="N1247" s="86"/>
      <c r="O1247" s="85"/>
      <c r="P1247" s="85"/>
    </row>
    <row r="1248" spans="1:16" x14ac:dyDescent="0.25">
      <c r="A1248" s="85"/>
      <c r="B1248" s="90"/>
      <c r="C1248" s="85"/>
      <c r="D1248" s="85"/>
      <c r="E1248" s="85"/>
      <c r="F1248" s="85"/>
      <c r="G1248" s="85"/>
      <c r="H1248" s="91"/>
      <c r="I1248" s="92"/>
      <c r="J1248" s="88"/>
      <c r="K1248" s="87"/>
      <c r="L1248" s="86"/>
      <c r="M1248" s="85"/>
      <c r="N1248" s="86"/>
      <c r="O1248" s="85"/>
      <c r="P1248" s="85"/>
    </row>
    <row r="1249" spans="1:16" x14ac:dyDescent="0.25">
      <c r="A1249" s="85"/>
      <c r="B1249" s="90"/>
      <c r="C1249" s="85"/>
      <c r="D1249" s="85"/>
      <c r="E1249" s="85"/>
      <c r="F1249" s="85"/>
      <c r="G1249" s="85"/>
      <c r="H1249" s="91"/>
      <c r="I1249" s="92"/>
      <c r="J1249" s="88"/>
      <c r="K1249" s="87"/>
      <c r="L1249" s="86"/>
      <c r="M1249" s="85"/>
      <c r="N1249" s="86"/>
      <c r="O1249" s="85"/>
      <c r="P1249" s="85"/>
    </row>
    <row r="1250" spans="1:16" x14ac:dyDescent="0.25">
      <c r="A1250" s="85"/>
      <c r="B1250" s="90"/>
      <c r="C1250" s="85"/>
      <c r="D1250" s="85"/>
      <c r="E1250" s="85"/>
      <c r="F1250" s="85"/>
      <c r="G1250" s="85"/>
      <c r="H1250" s="91"/>
      <c r="I1250" s="92"/>
      <c r="J1250" s="88"/>
      <c r="K1250" s="87"/>
      <c r="L1250" s="86"/>
      <c r="M1250" s="85"/>
      <c r="N1250" s="86"/>
      <c r="O1250" s="85"/>
      <c r="P1250" s="85"/>
    </row>
    <row r="1251" spans="1:16" x14ac:dyDescent="0.25">
      <c r="A1251" s="85"/>
      <c r="B1251" s="90"/>
      <c r="C1251" s="85"/>
      <c r="D1251" s="85"/>
      <c r="E1251" s="85"/>
      <c r="F1251" s="85"/>
      <c r="G1251" s="85"/>
      <c r="H1251" s="91"/>
      <c r="I1251" s="92"/>
      <c r="J1251" s="88"/>
      <c r="K1251" s="87"/>
      <c r="L1251" s="86"/>
      <c r="M1251" s="85"/>
      <c r="N1251" s="86"/>
      <c r="O1251" s="85"/>
      <c r="P1251" s="85"/>
    </row>
    <row r="1252" spans="1:16" x14ac:dyDescent="0.25">
      <c r="A1252" s="85"/>
      <c r="B1252" s="90"/>
      <c r="C1252" s="85"/>
      <c r="D1252" s="85"/>
      <c r="E1252" s="85"/>
      <c r="F1252" s="85"/>
      <c r="G1252" s="85"/>
      <c r="H1252" s="91"/>
      <c r="I1252" s="92"/>
      <c r="J1252" s="88"/>
      <c r="K1252" s="87"/>
      <c r="L1252" s="86"/>
      <c r="M1252" s="85"/>
      <c r="N1252" s="86"/>
      <c r="O1252" s="85"/>
      <c r="P1252" s="85"/>
    </row>
    <row r="1253" spans="1:16" x14ac:dyDescent="0.25">
      <c r="A1253" s="85"/>
      <c r="B1253" s="90"/>
      <c r="C1253" s="85"/>
      <c r="D1253" s="85"/>
      <c r="E1253" s="85"/>
      <c r="F1253" s="85"/>
      <c r="G1253" s="85"/>
      <c r="H1253" s="91"/>
      <c r="I1253" s="92"/>
      <c r="J1253" s="88"/>
      <c r="K1253" s="87"/>
      <c r="L1253" s="86"/>
      <c r="M1253" s="85"/>
      <c r="N1253" s="86"/>
      <c r="O1253" s="85"/>
      <c r="P1253" s="85"/>
    </row>
    <row r="1254" spans="1:16" x14ac:dyDescent="0.25">
      <c r="A1254" s="85"/>
      <c r="B1254" s="90"/>
      <c r="C1254" s="85"/>
      <c r="D1254" s="85"/>
      <c r="E1254" s="85"/>
      <c r="F1254" s="85"/>
      <c r="G1254" s="85"/>
      <c r="H1254" s="91"/>
      <c r="I1254" s="92"/>
      <c r="J1254" s="88"/>
      <c r="K1254" s="87"/>
      <c r="L1254" s="86"/>
      <c r="M1254" s="85"/>
      <c r="N1254" s="86"/>
      <c r="O1254" s="85"/>
      <c r="P1254" s="85"/>
    </row>
    <row r="1255" spans="1:16" x14ac:dyDescent="0.25">
      <c r="A1255" s="85"/>
      <c r="B1255" s="90"/>
      <c r="C1255" s="85"/>
      <c r="D1255" s="85"/>
      <c r="E1255" s="85"/>
      <c r="F1255" s="85"/>
      <c r="G1255" s="85"/>
      <c r="H1255" s="91"/>
      <c r="I1255" s="92"/>
      <c r="J1255" s="88"/>
      <c r="K1255" s="87"/>
      <c r="L1255" s="86"/>
      <c r="M1255" s="85"/>
      <c r="N1255" s="86"/>
      <c r="O1255" s="85"/>
      <c r="P1255" s="85"/>
    </row>
    <row r="1256" spans="1:16" x14ac:dyDescent="0.25">
      <c r="A1256" s="85"/>
      <c r="B1256" s="90"/>
      <c r="C1256" s="85"/>
      <c r="D1256" s="85"/>
      <c r="E1256" s="85"/>
      <c r="F1256" s="85"/>
      <c r="G1256" s="85"/>
      <c r="H1256" s="91"/>
      <c r="I1256" s="92"/>
      <c r="J1256" s="88"/>
      <c r="K1256" s="87"/>
      <c r="L1256" s="86"/>
      <c r="M1256" s="85"/>
      <c r="N1256" s="86"/>
      <c r="O1256" s="85"/>
      <c r="P1256" s="85"/>
    </row>
    <row r="1257" spans="1:16" x14ac:dyDescent="0.25">
      <c r="A1257" s="85"/>
      <c r="B1257" s="90"/>
      <c r="C1257" s="85"/>
      <c r="D1257" s="85"/>
      <c r="E1257" s="85"/>
      <c r="F1257" s="85"/>
      <c r="G1257" s="85"/>
      <c r="H1257" s="91"/>
      <c r="I1257" s="92"/>
      <c r="J1257" s="88"/>
      <c r="K1257" s="87"/>
      <c r="L1257" s="86"/>
      <c r="M1257" s="85"/>
      <c r="N1257" s="86"/>
      <c r="O1257" s="85"/>
      <c r="P1257" s="85"/>
    </row>
    <row r="1258" spans="1:16" x14ac:dyDescent="0.25">
      <c r="A1258" s="85"/>
      <c r="B1258" s="90"/>
      <c r="C1258" s="85"/>
      <c r="D1258" s="85"/>
      <c r="E1258" s="85"/>
      <c r="F1258" s="85"/>
      <c r="G1258" s="85"/>
      <c r="H1258" s="91"/>
      <c r="I1258" s="92"/>
      <c r="J1258" s="88"/>
      <c r="K1258" s="87"/>
      <c r="L1258" s="86"/>
      <c r="M1258" s="85"/>
      <c r="N1258" s="86"/>
      <c r="O1258" s="85"/>
      <c r="P1258" s="85"/>
    </row>
    <row r="1259" spans="1:16" x14ac:dyDescent="0.25">
      <c r="A1259" s="85"/>
      <c r="B1259" s="90"/>
      <c r="C1259" s="85"/>
      <c r="D1259" s="85"/>
      <c r="E1259" s="85"/>
      <c r="F1259" s="85"/>
      <c r="G1259" s="85"/>
      <c r="H1259" s="91"/>
      <c r="I1259" s="92"/>
      <c r="J1259" s="88"/>
      <c r="K1259" s="87"/>
      <c r="L1259" s="86"/>
      <c r="M1259" s="85"/>
      <c r="N1259" s="86"/>
      <c r="O1259" s="85"/>
      <c r="P1259" s="85"/>
    </row>
    <row r="1260" spans="1:16" x14ac:dyDescent="0.25">
      <c r="A1260" s="85"/>
      <c r="B1260" s="90"/>
      <c r="C1260" s="85"/>
      <c r="D1260" s="85"/>
      <c r="E1260" s="85"/>
      <c r="F1260" s="85"/>
      <c r="G1260" s="85"/>
      <c r="H1260" s="91"/>
      <c r="I1260" s="92"/>
      <c r="J1260" s="88"/>
      <c r="K1260" s="87"/>
      <c r="L1260" s="86"/>
      <c r="M1260" s="85"/>
      <c r="N1260" s="86"/>
      <c r="O1260" s="85"/>
      <c r="P1260" s="85"/>
    </row>
    <row r="1261" spans="1:16" x14ac:dyDescent="0.25">
      <c r="A1261" s="85"/>
      <c r="B1261" s="90"/>
      <c r="C1261" s="85"/>
      <c r="D1261" s="85"/>
      <c r="E1261" s="85"/>
      <c r="F1261" s="85"/>
      <c r="G1261" s="85"/>
      <c r="H1261" s="91"/>
      <c r="I1261" s="92"/>
      <c r="J1261" s="88"/>
      <c r="K1261" s="87"/>
      <c r="L1261" s="86"/>
      <c r="M1261" s="85"/>
      <c r="N1261" s="86"/>
      <c r="O1261" s="85"/>
      <c r="P1261" s="85"/>
    </row>
    <row r="1262" spans="1:16" x14ac:dyDescent="0.25">
      <c r="A1262" s="85"/>
      <c r="B1262" s="90"/>
      <c r="C1262" s="85"/>
      <c r="D1262" s="85"/>
      <c r="E1262" s="85"/>
      <c r="F1262" s="85"/>
      <c r="G1262" s="85"/>
      <c r="H1262" s="91"/>
      <c r="I1262" s="92"/>
      <c r="J1262" s="88"/>
      <c r="K1262" s="87"/>
      <c r="L1262" s="86"/>
      <c r="M1262" s="85"/>
      <c r="N1262" s="86"/>
      <c r="O1262" s="85"/>
      <c r="P1262" s="85"/>
    </row>
    <row r="1263" spans="1:16" x14ac:dyDescent="0.25">
      <c r="A1263" s="85"/>
      <c r="B1263" s="90"/>
      <c r="C1263" s="85"/>
      <c r="D1263" s="85"/>
      <c r="E1263" s="85"/>
      <c r="F1263" s="85"/>
      <c r="G1263" s="85"/>
      <c r="H1263" s="91"/>
      <c r="I1263" s="92"/>
      <c r="J1263" s="88"/>
      <c r="K1263" s="87"/>
      <c r="L1263" s="86"/>
      <c r="M1263" s="85"/>
      <c r="N1263" s="86"/>
      <c r="O1263" s="85"/>
      <c r="P1263" s="85"/>
    </row>
    <row r="1264" spans="1:16" x14ac:dyDescent="0.25">
      <c r="A1264" s="85"/>
      <c r="B1264" s="90"/>
      <c r="C1264" s="85"/>
      <c r="D1264" s="85"/>
      <c r="E1264" s="85"/>
      <c r="F1264" s="85"/>
      <c r="G1264" s="85"/>
      <c r="H1264" s="91"/>
      <c r="I1264" s="92"/>
      <c r="J1264" s="88"/>
      <c r="K1264" s="87"/>
      <c r="L1264" s="86"/>
      <c r="M1264" s="85"/>
      <c r="N1264" s="86"/>
      <c r="O1264" s="85"/>
      <c r="P1264" s="85"/>
    </row>
    <row r="1265" spans="1:16" x14ac:dyDescent="0.25">
      <c r="A1265" s="85"/>
      <c r="B1265" s="90"/>
      <c r="C1265" s="85"/>
      <c r="D1265" s="85"/>
      <c r="E1265" s="85"/>
      <c r="F1265" s="85"/>
      <c r="G1265" s="85"/>
      <c r="H1265" s="91"/>
      <c r="I1265" s="92"/>
      <c r="J1265" s="88"/>
      <c r="K1265" s="87"/>
      <c r="L1265" s="86"/>
      <c r="M1265" s="85"/>
      <c r="N1265" s="86"/>
      <c r="O1265" s="85"/>
      <c r="P1265" s="85"/>
    </row>
    <row r="1266" spans="1:16" x14ac:dyDescent="0.25">
      <c r="A1266" s="85"/>
      <c r="B1266" s="90"/>
      <c r="C1266" s="85"/>
      <c r="D1266" s="85"/>
      <c r="E1266" s="85"/>
      <c r="F1266" s="85"/>
      <c r="G1266" s="85"/>
      <c r="H1266" s="91"/>
      <c r="I1266" s="92"/>
      <c r="J1266" s="88"/>
      <c r="K1266" s="87"/>
      <c r="L1266" s="86"/>
      <c r="M1266" s="85"/>
      <c r="N1266" s="86"/>
      <c r="O1266" s="85"/>
      <c r="P1266" s="85"/>
    </row>
    <row r="1267" spans="1:16" x14ac:dyDescent="0.25">
      <c r="A1267" s="85"/>
      <c r="B1267" s="90"/>
      <c r="C1267" s="85"/>
      <c r="D1267" s="85"/>
      <c r="E1267" s="85"/>
      <c r="F1267" s="85"/>
      <c r="G1267" s="85"/>
      <c r="H1267" s="91"/>
      <c r="I1267" s="92"/>
      <c r="J1267" s="88"/>
      <c r="K1267" s="87"/>
      <c r="L1267" s="86"/>
      <c r="M1267" s="85"/>
      <c r="N1267" s="86"/>
      <c r="O1267" s="85"/>
      <c r="P1267" s="85"/>
    </row>
    <row r="1268" spans="1:16" x14ac:dyDescent="0.25">
      <c r="A1268" s="85"/>
      <c r="B1268" s="90"/>
      <c r="C1268" s="85"/>
      <c r="D1268" s="85"/>
      <c r="E1268" s="85"/>
      <c r="F1268" s="85"/>
      <c r="G1268" s="85"/>
      <c r="H1268" s="91"/>
      <c r="I1268" s="92"/>
      <c r="J1268" s="88"/>
      <c r="K1268" s="87"/>
      <c r="L1268" s="86"/>
      <c r="M1268" s="85"/>
      <c r="N1268" s="86"/>
      <c r="O1268" s="85"/>
      <c r="P1268" s="85"/>
    </row>
    <row r="1269" spans="1:16" x14ac:dyDescent="0.25">
      <c r="A1269" s="85"/>
      <c r="B1269" s="90"/>
      <c r="C1269" s="85"/>
      <c r="D1269" s="85"/>
      <c r="E1269" s="85"/>
      <c r="F1269" s="85"/>
      <c r="G1269" s="85"/>
      <c r="H1269" s="91"/>
      <c r="I1269" s="92"/>
      <c r="J1269" s="88"/>
      <c r="K1269" s="87"/>
      <c r="L1269" s="86"/>
      <c r="M1269" s="85"/>
      <c r="N1269" s="86"/>
      <c r="O1269" s="85"/>
      <c r="P1269" s="85"/>
    </row>
    <row r="1270" spans="1:16" x14ac:dyDescent="0.25">
      <c r="A1270" s="85"/>
      <c r="B1270" s="90"/>
      <c r="C1270" s="85"/>
      <c r="D1270" s="85"/>
      <c r="E1270" s="85"/>
      <c r="F1270" s="85"/>
      <c r="G1270" s="85"/>
      <c r="H1270" s="91"/>
      <c r="I1270" s="92"/>
      <c r="J1270" s="88"/>
      <c r="K1270" s="87"/>
      <c r="L1270" s="86"/>
      <c r="M1270" s="85"/>
      <c r="N1270" s="86"/>
      <c r="O1270" s="85"/>
      <c r="P1270" s="85"/>
    </row>
    <row r="1271" spans="1:16" x14ac:dyDescent="0.25">
      <c r="A1271" s="85"/>
      <c r="B1271" s="90"/>
      <c r="C1271" s="85"/>
      <c r="D1271" s="85"/>
      <c r="E1271" s="85"/>
      <c r="F1271" s="85"/>
      <c r="G1271" s="85"/>
      <c r="H1271" s="91"/>
      <c r="I1271" s="92"/>
      <c r="J1271" s="88"/>
      <c r="K1271" s="87"/>
      <c r="L1271" s="86"/>
      <c r="M1271" s="85"/>
      <c r="N1271" s="86"/>
      <c r="O1271" s="85"/>
      <c r="P1271" s="85"/>
    </row>
    <row r="1272" spans="1:16" x14ac:dyDescent="0.25">
      <c r="A1272" s="85"/>
      <c r="B1272" s="90"/>
      <c r="C1272" s="85"/>
      <c r="D1272" s="85"/>
      <c r="E1272" s="85"/>
      <c r="F1272" s="85"/>
      <c r="G1272" s="85"/>
      <c r="H1272" s="91"/>
      <c r="I1272" s="92"/>
      <c r="J1272" s="88"/>
      <c r="K1272" s="87"/>
      <c r="L1272" s="86"/>
      <c r="M1272" s="85"/>
      <c r="N1272" s="86"/>
      <c r="O1272" s="85"/>
      <c r="P1272" s="85"/>
    </row>
    <row r="1273" spans="1:16" x14ac:dyDescent="0.25">
      <c r="A1273" s="85"/>
      <c r="B1273" s="90"/>
      <c r="C1273" s="85"/>
      <c r="D1273" s="85"/>
      <c r="E1273" s="85"/>
      <c r="F1273" s="85"/>
      <c r="G1273" s="85"/>
      <c r="H1273" s="91"/>
      <c r="I1273" s="92"/>
      <c r="J1273" s="88"/>
      <c r="K1273" s="87"/>
      <c r="L1273" s="86"/>
      <c r="M1273" s="85"/>
      <c r="N1273" s="86"/>
      <c r="O1273" s="85"/>
      <c r="P1273" s="85"/>
    </row>
    <row r="1274" spans="1:16" x14ac:dyDescent="0.25">
      <c r="A1274" s="85"/>
      <c r="B1274" s="90"/>
      <c r="C1274" s="85"/>
      <c r="D1274" s="85"/>
      <c r="E1274" s="85"/>
      <c r="F1274" s="85"/>
      <c r="G1274" s="85"/>
      <c r="H1274" s="91"/>
      <c r="I1274" s="92"/>
      <c r="J1274" s="88"/>
      <c r="K1274" s="87"/>
      <c r="L1274" s="86"/>
      <c r="M1274" s="85"/>
      <c r="N1274" s="86"/>
      <c r="O1274" s="85"/>
      <c r="P1274" s="85"/>
    </row>
    <row r="1275" spans="1:16" x14ac:dyDescent="0.25">
      <c r="A1275" s="85"/>
      <c r="B1275" s="90"/>
      <c r="C1275" s="85"/>
      <c r="D1275" s="85"/>
      <c r="E1275" s="85"/>
      <c r="F1275" s="85"/>
      <c r="G1275" s="85"/>
      <c r="H1275" s="91"/>
      <c r="I1275" s="92"/>
      <c r="J1275" s="88"/>
      <c r="K1275" s="87"/>
      <c r="L1275" s="86"/>
      <c r="M1275" s="85"/>
      <c r="N1275" s="86"/>
      <c r="O1275" s="85"/>
      <c r="P1275" s="85"/>
    </row>
    <row r="1276" spans="1:16" x14ac:dyDescent="0.25">
      <c r="A1276" s="85"/>
      <c r="B1276" s="90"/>
      <c r="C1276" s="85"/>
      <c r="D1276" s="85"/>
      <c r="E1276" s="85"/>
      <c r="F1276" s="85"/>
      <c r="G1276" s="85"/>
      <c r="H1276" s="91"/>
      <c r="I1276" s="92"/>
      <c r="J1276" s="88"/>
      <c r="K1276" s="87"/>
      <c r="L1276" s="86"/>
      <c r="M1276" s="85"/>
      <c r="N1276" s="86"/>
      <c r="O1276" s="85"/>
      <c r="P1276" s="85"/>
    </row>
    <row r="1277" spans="1:16" x14ac:dyDescent="0.25">
      <c r="A1277" s="85"/>
      <c r="B1277" s="90"/>
      <c r="C1277" s="85"/>
      <c r="D1277" s="85"/>
      <c r="E1277" s="85"/>
      <c r="F1277" s="85"/>
      <c r="G1277" s="85"/>
      <c r="H1277" s="91"/>
      <c r="I1277" s="92"/>
      <c r="J1277" s="88"/>
      <c r="K1277" s="87"/>
      <c r="L1277" s="86"/>
      <c r="M1277" s="85"/>
      <c r="N1277" s="86"/>
      <c r="O1277" s="85"/>
      <c r="P1277" s="85"/>
    </row>
    <row r="1278" spans="1:16" x14ac:dyDescent="0.25">
      <c r="A1278" s="85"/>
      <c r="B1278" s="90"/>
      <c r="C1278" s="85"/>
      <c r="D1278" s="85"/>
      <c r="E1278" s="85"/>
      <c r="F1278" s="85"/>
      <c r="G1278" s="85"/>
      <c r="H1278" s="91"/>
      <c r="I1278" s="92"/>
      <c r="J1278" s="88"/>
      <c r="K1278" s="87"/>
      <c r="L1278" s="86"/>
      <c r="M1278" s="85"/>
      <c r="N1278" s="86"/>
      <c r="O1278" s="85"/>
      <c r="P1278" s="85"/>
    </row>
    <row r="1279" spans="1:16" x14ac:dyDescent="0.25">
      <c r="A1279" s="85"/>
      <c r="B1279" s="90"/>
      <c r="C1279" s="85"/>
      <c r="D1279" s="85"/>
      <c r="E1279" s="85"/>
      <c r="F1279" s="85"/>
      <c r="G1279" s="85"/>
      <c r="H1279" s="91"/>
      <c r="I1279" s="92"/>
      <c r="J1279" s="88"/>
      <c r="K1279" s="87"/>
      <c r="L1279" s="86"/>
      <c r="M1279" s="85"/>
      <c r="N1279" s="86"/>
      <c r="O1279" s="85"/>
      <c r="P1279" s="85"/>
    </row>
    <row r="1280" spans="1:16" x14ac:dyDescent="0.25">
      <c r="A1280" s="85"/>
      <c r="B1280" s="90"/>
      <c r="C1280" s="85"/>
      <c r="D1280" s="85"/>
      <c r="E1280" s="85"/>
      <c r="F1280" s="85"/>
      <c r="G1280" s="85"/>
      <c r="H1280" s="91"/>
      <c r="I1280" s="92"/>
      <c r="J1280" s="88"/>
      <c r="K1280" s="87"/>
      <c r="L1280" s="86"/>
      <c r="M1280" s="85"/>
      <c r="N1280" s="86"/>
      <c r="O1280" s="85"/>
      <c r="P1280" s="85"/>
    </row>
    <row r="1281" spans="1:16" x14ac:dyDescent="0.25">
      <c r="A1281" s="85"/>
      <c r="B1281" s="90"/>
      <c r="C1281" s="85"/>
      <c r="D1281" s="85"/>
      <c r="E1281" s="85"/>
      <c r="F1281" s="85"/>
      <c r="G1281" s="85"/>
      <c r="H1281" s="91"/>
      <c r="I1281" s="92"/>
      <c r="J1281" s="88"/>
      <c r="K1281" s="87"/>
      <c r="L1281" s="86"/>
      <c r="M1281" s="85"/>
      <c r="N1281" s="86"/>
      <c r="O1281" s="85"/>
      <c r="P1281" s="85"/>
    </row>
    <row r="1282" spans="1:16" x14ac:dyDescent="0.25">
      <c r="A1282" s="85"/>
      <c r="B1282" s="90"/>
      <c r="C1282" s="85"/>
      <c r="D1282" s="85"/>
      <c r="E1282" s="85"/>
      <c r="F1282" s="85"/>
      <c r="G1282" s="85"/>
      <c r="H1282" s="91"/>
      <c r="I1282" s="92"/>
      <c r="J1282" s="88"/>
      <c r="K1282" s="87"/>
      <c r="L1282" s="86"/>
      <c r="M1282" s="85"/>
      <c r="N1282" s="86"/>
      <c r="O1282" s="85"/>
      <c r="P1282" s="85"/>
    </row>
    <row r="1283" spans="1:16" x14ac:dyDescent="0.25">
      <c r="A1283" s="85"/>
      <c r="B1283" s="90"/>
      <c r="C1283" s="85"/>
      <c r="D1283" s="85"/>
      <c r="E1283" s="85"/>
      <c r="F1283" s="85"/>
      <c r="G1283" s="85"/>
      <c r="H1283" s="91"/>
      <c r="I1283" s="92"/>
      <c r="J1283" s="88"/>
      <c r="K1283" s="87"/>
      <c r="L1283" s="86"/>
      <c r="M1283" s="85"/>
      <c r="N1283" s="86"/>
      <c r="O1283" s="85"/>
      <c r="P1283" s="85"/>
    </row>
    <row r="1284" spans="1:16" x14ac:dyDescent="0.25">
      <c r="A1284" s="85"/>
      <c r="B1284" s="90"/>
      <c r="C1284" s="85"/>
      <c r="D1284" s="85"/>
      <c r="E1284" s="85"/>
      <c r="F1284" s="85"/>
      <c r="G1284" s="85"/>
      <c r="H1284" s="91"/>
      <c r="I1284" s="92"/>
      <c r="J1284" s="88"/>
      <c r="K1284" s="87"/>
      <c r="L1284" s="86"/>
      <c r="M1284" s="85"/>
      <c r="N1284" s="86"/>
      <c r="O1284" s="85"/>
      <c r="P1284" s="85"/>
    </row>
    <row r="1285" spans="1:16" x14ac:dyDescent="0.25">
      <c r="A1285" s="85"/>
      <c r="B1285" s="90"/>
      <c r="C1285" s="85"/>
      <c r="D1285" s="85"/>
      <c r="E1285" s="85"/>
      <c r="F1285" s="85"/>
      <c r="G1285" s="85"/>
      <c r="H1285" s="91"/>
      <c r="I1285" s="92"/>
      <c r="J1285" s="88"/>
      <c r="K1285" s="87"/>
      <c r="L1285" s="86"/>
      <c r="M1285" s="85"/>
      <c r="N1285" s="86"/>
      <c r="O1285" s="85"/>
      <c r="P1285" s="85"/>
    </row>
    <row r="1286" spans="1:16" x14ac:dyDescent="0.25">
      <c r="A1286" s="85"/>
      <c r="B1286" s="90"/>
      <c r="C1286" s="85"/>
      <c r="D1286" s="85"/>
      <c r="E1286" s="85"/>
      <c r="F1286" s="85"/>
      <c r="G1286" s="85"/>
      <c r="H1286" s="91"/>
      <c r="I1286" s="92"/>
      <c r="J1286" s="88"/>
      <c r="K1286" s="87"/>
      <c r="L1286" s="86"/>
      <c r="M1286" s="85"/>
      <c r="N1286" s="86"/>
      <c r="O1286" s="85"/>
      <c r="P1286" s="85"/>
    </row>
    <row r="1287" spans="1:16" x14ac:dyDescent="0.25">
      <c r="A1287" s="85"/>
      <c r="B1287" s="90"/>
      <c r="C1287" s="85"/>
      <c r="D1287" s="85"/>
      <c r="E1287" s="85"/>
      <c r="F1287" s="85"/>
      <c r="G1287" s="85"/>
      <c r="H1287" s="91"/>
      <c r="I1287" s="92"/>
      <c r="J1287" s="88"/>
      <c r="K1287" s="87"/>
      <c r="L1287" s="86"/>
      <c r="M1287" s="85"/>
      <c r="N1287" s="86"/>
      <c r="O1287" s="85"/>
      <c r="P1287" s="85"/>
    </row>
    <row r="1288" spans="1:16" x14ac:dyDescent="0.25">
      <c r="A1288" s="85"/>
      <c r="B1288" s="90"/>
      <c r="C1288" s="85"/>
      <c r="D1288" s="85"/>
      <c r="E1288" s="85"/>
      <c r="F1288" s="85"/>
      <c r="G1288" s="85"/>
      <c r="H1288" s="91"/>
      <c r="I1288" s="92"/>
      <c r="J1288" s="88"/>
      <c r="K1288" s="87"/>
      <c r="L1288" s="86"/>
      <c r="M1288" s="85"/>
      <c r="N1288" s="86"/>
      <c r="O1288" s="85"/>
      <c r="P1288" s="85"/>
    </row>
    <row r="1289" spans="1:16" x14ac:dyDescent="0.25">
      <c r="A1289" s="85"/>
      <c r="B1289" s="90"/>
      <c r="C1289" s="85"/>
      <c r="D1289" s="85"/>
      <c r="E1289" s="85"/>
      <c r="F1289" s="85"/>
      <c r="G1289" s="85"/>
      <c r="H1289" s="91"/>
      <c r="I1289" s="92"/>
      <c r="J1289" s="88"/>
      <c r="K1289" s="87"/>
      <c r="L1289" s="86"/>
      <c r="M1289" s="85"/>
      <c r="N1289" s="86"/>
      <c r="O1289" s="85"/>
      <c r="P1289" s="85"/>
    </row>
    <row r="1290" spans="1:16" x14ac:dyDescent="0.25">
      <c r="A1290" s="85"/>
      <c r="B1290" s="90"/>
      <c r="C1290" s="85"/>
      <c r="D1290" s="85"/>
      <c r="E1290" s="85"/>
      <c r="F1290" s="85"/>
      <c r="G1290" s="85"/>
      <c r="H1290" s="91"/>
      <c r="I1290" s="92"/>
      <c r="J1290" s="88"/>
      <c r="K1290" s="87"/>
      <c r="L1290" s="86"/>
      <c r="M1290" s="85"/>
      <c r="N1290" s="86"/>
      <c r="O1290" s="85"/>
      <c r="P1290" s="85"/>
    </row>
    <row r="1291" spans="1:16" x14ac:dyDescent="0.25">
      <c r="A1291" s="85"/>
      <c r="B1291" s="90"/>
      <c r="C1291" s="85"/>
      <c r="D1291" s="85"/>
      <c r="E1291" s="85"/>
      <c r="F1291" s="85"/>
      <c r="G1291" s="85"/>
      <c r="H1291" s="91"/>
      <c r="I1291" s="92"/>
      <c r="J1291" s="88"/>
      <c r="K1291" s="87"/>
      <c r="L1291" s="86"/>
      <c r="M1291" s="85"/>
      <c r="N1291" s="86"/>
      <c r="O1291" s="85"/>
      <c r="P1291" s="85"/>
    </row>
    <row r="1292" spans="1:16" x14ac:dyDescent="0.25">
      <c r="A1292" s="85"/>
      <c r="B1292" s="90"/>
      <c r="C1292" s="85"/>
      <c r="D1292" s="85"/>
      <c r="E1292" s="85"/>
      <c r="F1292" s="85"/>
      <c r="G1292" s="85"/>
      <c r="H1292" s="91"/>
      <c r="I1292" s="92"/>
      <c r="J1292" s="88"/>
      <c r="K1292" s="87"/>
      <c r="L1292" s="86"/>
      <c r="M1292" s="85"/>
      <c r="N1292" s="86"/>
      <c r="O1292" s="85"/>
      <c r="P1292" s="85"/>
    </row>
    <row r="1293" spans="1:16" x14ac:dyDescent="0.25">
      <c r="A1293" s="85"/>
      <c r="B1293" s="90"/>
      <c r="C1293" s="85"/>
      <c r="D1293" s="85"/>
      <c r="E1293" s="85"/>
      <c r="F1293" s="85"/>
      <c r="G1293" s="85"/>
      <c r="H1293" s="91"/>
      <c r="I1293" s="92"/>
      <c r="J1293" s="88"/>
      <c r="K1293" s="87"/>
      <c r="L1293" s="86"/>
      <c r="M1293" s="85"/>
      <c r="N1293" s="86"/>
      <c r="O1293" s="85"/>
      <c r="P1293" s="85"/>
    </row>
    <row r="1294" spans="1:16" x14ac:dyDescent="0.25">
      <c r="A1294" s="85"/>
      <c r="B1294" s="90"/>
      <c r="C1294" s="85"/>
      <c r="D1294" s="85"/>
      <c r="E1294" s="85"/>
      <c r="F1294" s="85"/>
      <c r="G1294" s="85"/>
      <c r="H1294" s="91"/>
      <c r="I1294" s="92"/>
      <c r="J1294" s="88"/>
      <c r="K1294" s="87"/>
      <c r="L1294" s="86"/>
      <c r="M1294" s="85"/>
      <c r="N1294" s="86"/>
      <c r="O1294" s="85"/>
      <c r="P1294" s="85"/>
    </row>
    <row r="1295" spans="1:16" x14ac:dyDescent="0.25">
      <c r="A1295" s="85"/>
      <c r="B1295" s="90"/>
      <c r="C1295" s="85"/>
      <c r="D1295" s="85"/>
      <c r="E1295" s="85"/>
      <c r="F1295" s="85"/>
      <c r="G1295" s="85"/>
      <c r="H1295" s="91"/>
      <c r="I1295" s="92"/>
      <c r="J1295" s="88"/>
      <c r="K1295" s="87"/>
      <c r="L1295" s="86"/>
      <c r="M1295" s="85"/>
      <c r="N1295" s="86"/>
      <c r="O1295" s="85"/>
      <c r="P1295" s="85"/>
    </row>
    <row r="1296" spans="1:16" x14ac:dyDescent="0.25">
      <c r="A1296" s="85"/>
      <c r="B1296" s="90"/>
      <c r="C1296" s="85"/>
      <c r="D1296" s="85"/>
      <c r="E1296" s="85"/>
      <c r="F1296" s="85"/>
      <c r="G1296" s="85"/>
      <c r="H1296" s="91"/>
      <c r="I1296" s="92"/>
      <c r="J1296" s="88"/>
      <c r="K1296" s="87"/>
      <c r="L1296" s="86"/>
      <c r="M1296" s="85"/>
      <c r="N1296" s="86"/>
      <c r="O1296" s="85"/>
      <c r="P1296" s="85"/>
    </row>
    <row r="1297" spans="1:16" x14ac:dyDescent="0.25">
      <c r="A1297" s="85"/>
      <c r="B1297" s="90"/>
      <c r="C1297" s="85"/>
      <c r="D1297" s="85"/>
      <c r="E1297" s="85"/>
      <c r="F1297" s="85"/>
      <c r="G1297" s="85"/>
      <c r="H1297" s="91"/>
      <c r="I1297" s="92"/>
      <c r="J1297" s="88"/>
      <c r="K1297" s="87"/>
      <c r="L1297" s="86"/>
      <c r="M1297" s="85"/>
      <c r="N1297" s="86"/>
      <c r="O1297" s="85"/>
      <c r="P1297" s="85"/>
    </row>
    <row r="1298" spans="1:16" x14ac:dyDescent="0.25">
      <c r="A1298" s="85"/>
      <c r="B1298" s="90"/>
      <c r="C1298" s="85"/>
      <c r="D1298" s="85"/>
      <c r="E1298" s="85"/>
      <c r="F1298" s="85"/>
      <c r="G1298" s="85"/>
      <c r="H1298" s="91"/>
      <c r="I1298" s="92"/>
      <c r="J1298" s="88"/>
      <c r="K1298" s="87"/>
      <c r="L1298" s="86"/>
      <c r="M1298" s="85"/>
      <c r="N1298" s="86"/>
      <c r="O1298" s="85"/>
      <c r="P1298" s="85"/>
    </row>
    <row r="1299" spans="1:16" x14ac:dyDescent="0.25">
      <c r="A1299" s="85"/>
      <c r="B1299" s="90"/>
      <c r="C1299" s="85"/>
      <c r="D1299" s="85"/>
      <c r="E1299" s="85"/>
      <c r="F1299" s="85"/>
      <c r="G1299" s="85"/>
      <c r="H1299" s="91"/>
      <c r="I1299" s="92"/>
      <c r="J1299" s="88"/>
      <c r="K1299" s="87"/>
      <c r="L1299" s="86"/>
      <c r="M1299" s="85"/>
      <c r="N1299" s="86"/>
      <c r="O1299" s="85"/>
      <c r="P1299" s="85"/>
    </row>
    <row r="1300" spans="1:16" x14ac:dyDescent="0.25">
      <c r="A1300" s="85"/>
      <c r="B1300" s="90"/>
      <c r="C1300" s="85"/>
      <c r="D1300" s="85"/>
      <c r="E1300" s="85"/>
      <c r="F1300" s="85"/>
      <c r="G1300" s="85"/>
      <c r="H1300" s="91"/>
      <c r="I1300" s="92"/>
      <c r="J1300" s="88"/>
      <c r="K1300" s="87"/>
      <c r="L1300" s="86"/>
      <c r="M1300" s="85"/>
      <c r="N1300" s="86"/>
      <c r="O1300" s="85"/>
      <c r="P1300" s="85"/>
    </row>
    <row r="1301" spans="1:16" x14ac:dyDescent="0.25">
      <c r="A1301" s="85"/>
      <c r="B1301" s="90"/>
      <c r="C1301" s="85"/>
      <c r="D1301" s="85"/>
      <c r="E1301" s="85"/>
      <c r="F1301" s="85"/>
      <c r="G1301" s="85"/>
      <c r="H1301" s="91"/>
      <c r="I1301" s="92"/>
      <c r="J1301" s="88"/>
      <c r="K1301" s="87"/>
      <c r="L1301" s="86"/>
      <c r="M1301" s="85"/>
      <c r="N1301" s="86"/>
      <c r="O1301" s="85"/>
      <c r="P1301" s="85"/>
    </row>
    <row r="1302" spans="1:16" x14ac:dyDescent="0.25">
      <c r="A1302" s="85"/>
      <c r="B1302" s="90"/>
      <c r="C1302" s="85"/>
      <c r="D1302" s="85"/>
      <c r="E1302" s="85"/>
      <c r="F1302" s="85"/>
      <c r="G1302" s="85"/>
      <c r="H1302" s="91"/>
      <c r="I1302" s="92"/>
      <c r="J1302" s="88"/>
      <c r="K1302" s="87"/>
      <c r="L1302" s="86"/>
      <c r="M1302" s="85"/>
      <c r="N1302" s="86"/>
      <c r="O1302" s="85"/>
      <c r="P1302" s="85"/>
    </row>
    <row r="1303" spans="1:16" x14ac:dyDescent="0.25">
      <c r="A1303" s="85"/>
      <c r="B1303" s="90"/>
      <c r="C1303" s="85"/>
      <c r="D1303" s="85"/>
      <c r="E1303" s="85"/>
      <c r="F1303" s="85"/>
      <c r="G1303" s="85"/>
      <c r="H1303" s="91"/>
      <c r="I1303" s="92"/>
      <c r="J1303" s="88"/>
      <c r="K1303" s="87"/>
      <c r="L1303" s="86"/>
      <c r="M1303" s="85"/>
      <c r="N1303" s="86"/>
      <c r="O1303" s="85"/>
      <c r="P1303" s="85"/>
    </row>
    <row r="1304" spans="1:16" x14ac:dyDescent="0.25">
      <c r="A1304" s="85"/>
      <c r="B1304" s="90"/>
      <c r="C1304" s="85"/>
      <c r="D1304" s="85"/>
      <c r="E1304" s="85"/>
      <c r="F1304" s="85"/>
      <c r="G1304" s="85"/>
      <c r="H1304" s="91"/>
      <c r="I1304" s="92"/>
      <c r="J1304" s="88"/>
      <c r="K1304" s="87"/>
      <c r="L1304" s="86"/>
      <c r="M1304" s="85"/>
      <c r="N1304" s="86"/>
      <c r="O1304" s="85"/>
      <c r="P1304" s="85"/>
    </row>
    <row r="1305" spans="1:16" x14ac:dyDescent="0.25">
      <c r="A1305" s="85"/>
      <c r="B1305" s="90"/>
      <c r="C1305" s="85"/>
      <c r="D1305" s="85"/>
      <c r="E1305" s="85"/>
      <c r="F1305" s="85"/>
      <c r="G1305" s="85"/>
      <c r="H1305" s="91"/>
      <c r="I1305" s="92"/>
      <c r="J1305" s="88"/>
      <c r="K1305" s="87"/>
      <c r="L1305" s="86"/>
      <c r="M1305" s="85"/>
      <c r="N1305" s="86"/>
      <c r="O1305" s="85"/>
      <c r="P1305" s="85"/>
    </row>
    <row r="1306" spans="1:16" x14ac:dyDescent="0.25">
      <c r="A1306" s="85"/>
      <c r="B1306" s="90"/>
      <c r="C1306" s="85"/>
      <c r="D1306" s="85"/>
      <c r="E1306" s="85"/>
      <c r="F1306" s="85"/>
      <c r="G1306" s="85"/>
      <c r="H1306" s="91"/>
      <c r="I1306" s="92"/>
      <c r="J1306" s="88"/>
      <c r="K1306" s="87"/>
      <c r="L1306" s="86"/>
      <c r="M1306" s="85"/>
      <c r="N1306" s="86"/>
      <c r="O1306" s="85"/>
      <c r="P1306" s="85"/>
    </row>
    <row r="1307" spans="1:16" x14ac:dyDescent="0.25">
      <c r="A1307" s="85"/>
      <c r="B1307" s="90"/>
      <c r="C1307" s="85"/>
      <c r="D1307" s="85"/>
      <c r="E1307" s="85"/>
      <c r="F1307" s="85"/>
      <c r="G1307" s="85"/>
      <c r="H1307" s="91"/>
      <c r="I1307" s="92"/>
      <c r="J1307" s="88"/>
      <c r="K1307" s="87"/>
      <c r="L1307" s="86"/>
      <c r="M1307" s="85"/>
      <c r="N1307" s="86"/>
      <c r="O1307" s="85"/>
      <c r="P1307" s="85"/>
    </row>
    <row r="1308" spans="1:16" x14ac:dyDescent="0.25">
      <c r="A1308" s="85"/>
      <c r="B1308" s="90"/>
      <c r="C1308" s="85"/>
      <c r="D1308" s="85"/>
      <c r="E1308" s="85"/>
      <c r="F1308" s="85"/>
      <c r="G1308" s="85"/>
      <c r="H1308" s="91"/>
      <c r="I1308" s="92"/>
      <c r="J1308" s="88"/>
      <c r="K1308" s="87"/>
      <c r="L1308" s="86"/>
      <c r="M1308" s="85"/>
      <c r="N1308" s="86"/>
      <c r="O1308" s="85"/>
      <c r="P1308" s="85"/>
    </row>
    <row r="1309" spans="1:16" x14ac:dyDescent="0.25">
      <c r="A1309" s="85"/>
      <c r="B1309" s="90"/>
      <c r="C1309" s="85"/>
      <c r="D1309" s="85"/>
      <c r="E1309" s="85"/>
      <c r="F1309" s="85"/>
      <c r="G1309" s="85"/>
      <c r="H1309" s="91"/>
      <c r="I1309" s="92"/>
      <c r="J1309" s="88"/>
      <c r="K1309" s="87"/>
      <c r="L1309" s="86"/>
      <c r="M1309" s="85"/>
      <c r="N1309" s="86"/>
      <c r="O1309" s="85"/>
      <c r="P1309" s="85"/>
    </row>
    <row r="1310" spans="1:16" x14ac:dyDescent="0.25">
      <c r="A1310" s="85"/>
      <c r="B1310" s="90"/>
      <c r="C1310" s="85"/>
      <c r="D1310" s="85"/>
      <c r="E1310" s="85"/>
      <c r="F1310" s="85"/>
      <c r="G1310" s="85"/>
      <c r="H1310" s="91"/>
      <c r="I1310" s="92"/>
      <c r="J1310" s="88"/>
      <c r="K1310" s="87"/>
      <c r="L1310" s="86"/>
      <c r="M1310" s="85"/>
      <c r="N1310" s="86"/>
      <c r="O1310" s="85"/>
      <c r="P1310" s="85"/>
    </row>
    <row r="1311" spans="1:16" x14ac:dyDescent="0.25">
      <c r="A1311" s="85"/>
      <c r="B1311" s="90"/>
      <c r="C1311" s="85"/>
      <c r="D1311" s="85"/>
      <c r="E1311" s="85"/>
      <c r="F1311" s="85"/>
      <c r="G1311" s="85"/>
      <c r="H1311" s="91"/>
      <c r="I1311" s="92"/>
      <c r="J1311" s="88"/>
      <c r="K1311" s="87"/>
      <c r="L1311" s="86"/>
      <c r="M1311" s="85"/>
      <c r="N1311" s="86"/>
      <c r="O1311" s="85"/>
      <c r="P1311" s="85"/>
    </row>
    <row r="1312" spans="1:16" x14ac:dyDescent="0.25">
      <c r="A1312" s="85"/>
      <c r="B1312" s="90"/>
      <c r="C1312" s="85"/>
      <c r="D1312" s="85"/>
      <c r="E1312" s="85"/>
      <c r="F1312" s="85"/>
      <c r="G1312" s="85"/>
      <c r="H1312" s="91"/>
      <c r="I1312" s="92"/>
      <c r="J1312" s="88"/>
      <c r="K1312" s="87"/>
      <c r="L1312" s="86"/>
      <c r="M1312" s="85"/>
      <c r="N1312" s="86"/>
      <c r="O1312" s="85"/>
      <c r="P1312" s="85"/>
    </row>
    <row r="1313" spans="1:16" x14ac:dyDescent="0.25">
      <c r="A1313" s="85"/>
      <c r="B1313" s="90"/>
      <c r="C1313" s="85"/>
      <c r="D1313" s="85"/>
      <c r="E1313" s="85"/>
      <c r="F1313" s="85"/>
      <c r="G1313" s="85"/>
      <c r="H1313" s="91"/>
      <c r="I1313" s="92"/>
      <c r="J1313" s="88"/>
      <c r="K1313" s="87"/>
      <c r="L1313" s="86"/>
      <c r="M1313" s="85"/>
      <c r="N1313" s="86"/>
      <c r="O1313" s="85"/>
      <c r="P1313" s="85"/>
    </row>
    <row r="1314" spans="1:16" x14ac:dyDescent="0.25">
      <c r="A1314" s="85"/>
      <c r="B1314" s="90"/>
      <c r="C1314" s="85"/>
      <c r="D1314" s="85"/>
      <c r="E1314" s="85"/>
      <c r="F1314" s="85"/>
      <c r="G1314" s="85"/>
      <c r="H1314" s="91"/>
      <c r="I1314" s="92"/>
      <c r="J1314" s="88"/>
      <c r="K1314" s="87"/>
      <c r="L1314" s="86"/>
      <c r="M1314" s="85"/>
      <c r="N1314" s="86"/>
      <c r="O1314" s="85"/>
      <c r="P1314" s="85"/>
    </row>
    <row r="1315" spans="1:16" x14ac:dyDescent="0.25">
      <c r="A1315" s="85"/>
      <c r="B1315" s="90"/>
      <c r="C1315" s="85"/>
      <c r="D1315" s="85"/>
      <c r="E1315" s="85"/>
      <c r="F1315" s="85"/>
      <c r="G1315" s="85"/>
      <c r="H1315" s="91"/>
      <c r="I1315" s="92"/>
      <c r="J1315" s="88"/>
      <c r="K1315" s="87"/>
      <c r="L1315" s="86"/>
      <c r="M1315" s="85"/>
      <c r="N1315" s="86"/>
      <c r="O1315" s="85"/>
      <c r="P1315" s="85"/>
    </row>
    <row r="1316" spans="1:16" x14ac:dyDescent="0.25">
      <c r="A1316" s="85"/>
      <c r="B1316" s="90"/>
      <c r="C1316" s="85"/>
      <c r="D1316" s="85"/>
      <c r="E1316" s="85"/>
      <c r="F1316" s="85"/>
      <c r="G1316" s="85"/>
      <c r="H1316" s="91"/>
      <c r="I1316" s="92"/>
      <c r="J1316" s="88"/>
      <c r="K1316" s="87"/>
      <c r="L1316" s="86"/>
      <c r="M1316" s="85"/>
      <c r="N1316" s="86"/>
      <c r="O1316" s="85"/>
      <c r="P1316" s="85"/>
    </row>
    <row r="1317" spans="1:16" x14ac:dyDescent="0.25">
      <c r="A1317" s="85"/>
      <c r="B1317" s="90"/>
      <c r="C1317" s="85"/>
      <c r="D1317" s="85"/>
      <c r="E1317" s="85"/>
      <c r="F1317" s="85"/>
      <c r="G1317" s="85"/>
      <c r="H1317" s="91"/>
      <c r="I1317" s="92"/>
      <c r="J1317" s="88"/>
      <c r="K1317" s="87"/>
      <c r="L1317" s="86"/>
      <c r="M1317" s="85"/>
      <c r="N1317" s="86"/>
      <c r="O1317" s="85"/>
      <c r="P1317" s="85"/>
    </row>
    <row r="1318" spans="1:16" x14ac:dyDescent="0.25">
      <c r="A1318" s="85"/>
      <c r="B1318" s="90"/>
      <c r="C1318" s="85"/>
      <c r="D1318" s="85"/>
      <c r="E1318" s="85"/>
      <c r="F1318" s="85"/>
      <c r="G1318" s="85"/>
      <c r="H1318" s="91"/>
      <c r="I1318" s="92"/>
      <c r="J1318" s="88"/>
      <c r="K1318" s="87"/>
      <c r="L1318" s="86"/>
      <c r="M1318" s="85"/>
      <c r="N1318" s="86"/>
      <c r="O1318" s="85"/>
      <c r="P1318" s="85"/>
    </row>
    <row r="1319" spans="1:16" x14ac:dyDescent="0.25">
      <c r="A1319" s="85"/>
      <c r="B1319" s="90"/>
      <c r="C1319" s="85"/>
      <c r="D1319" s="85"/>
      <c r="E1319" s="85"/>
      <c r="F1319" s="85"/>
      <c r="G1319" s="85"/>
      <c r="H1319" s="91"/>
      <c r="I1319" s="92"/>
      <c r="J1319" s="88"/>
      <c r="K1319" s="87"/>
      <c r="L1319" s="86"/>
      <c r="M1319" s="85"/>
      <c r="N1319" s="86"/>
      <c r="O1319" s="85"/>
      <c r="P1319" s="85"/>
    </row>
    <row r="1320" spans="1:16" x14ac:dyDescent="0.25">
      <c r="A1320" s="85"/>
      <c r="B1320" s="90"/>
      <c r="C1320" s="85"/>
      <c r="D1320" s="85"/>
      <c r="E1320" s="85"/>
      <c r="F1320" s="85"/>
      <c r="G1320" s="85"/>
      <c r="H1320" s="91"/>
      <c r="I1320" s="92"/>
      <c r="J1320" s="88"/>
      <c r="K1320" s="87"/>
      <c r="L1320" s="86"/>
      <c r="M1320" s="85"/>
      <c r="N1320" s="86"/>
      <c r="O1320" s="85"/>
      <c r="P1320" s="85"/>
    </row>
    <row r="1321" spans="1:16" x14ac:dyDescent="0.25">
      <c r="A1321" s="85"/>
      <c r="B1321" s="90"/>
      <c r="C1321" s="85"/>
      <c r="D1321" s="85"/>
      <c r="E1321" s="85"/>
      <c r="F1321" s="85"/>
      <c r="G1321" s="85"/>
      <c r="H1321" s="91"/>
      <c r="I1321" s="92"/>
      <c r="J1321" s="88"/>
      <c r="K1321" s="87"/>
      <c r="L1321" s="86"/>
      <c r="M1321" s="85"/>
      <c r="N1321" s="86"/>
      <c r="O1321" s="85"/>
      <c r="P1321" s="85"/>
    </row>
    <row r="1322" spans="1:16" x14ac:dyDescent="0.25">
      <c r="A1322" s="85"/>
      <c r="B1322" s="90"/>
      <c r="C1322" s="85"/>
      <c r="D1322" s="85"/>
      <c r="E1322" s="85"/>
      <c r="F1322" s="85"/>
      <c r="G1322" s="85"/>
      <c r="H1322" s="91"/>
      <c r="I1322" s="92"/>
      <c r="J1322" s="88"/>
      <c r="K1322" s="87"/>
      <c r="L1322" s="86"/>
      <c r="M1322" s="85"/>
      <c r="N1322" s="86"/>
      <c r="O1322" s="85"/>
      <c r="P1322" s="85"/>
    </row>
    <row r="1323" spans="1:16" x14ac:dyDescent="0.25">
      <c r="A1323" s="85"/>
      <c r="B1323" s="90"/>
      <c r="C1323" s="85"/>
      <c r="D1323" s="85"/>
      <c r="E1323" s="85"/>
      <c r="F1323" s="85"/>
      <c r="G1323" s="85"/>
      <c r="H1323" s="91"/>
      <c r="I1323" s="92"/>
      <c r="J1323" s="88"/>
      <c r="K1323" s="87"/>
      <c r="L1323" s="86"/>
      <c r="M1323" s="85"/>
      <c r="N1323" s="86"/>
      <c r="O1323" s="85"/>
      <c r="P1323" s="85"/>
    </row>
    <row r="1324" spans="1:16" x14ac:dyDescent="0.25">
      <c r="A1324" s="85"/>
      <c r="B1324" s="90"/>
      <c r="C1324" s="85"/>
      <c r="D1324" s="85"/>
      <c r="E1324" s="85"/>
      <c r="F1324" s="85"/>
      <c r="G1324" s="85"/>
      <c r="H1324" s="91"/>
      <c r="I1324" s="92"/>
      <c r="J1324" s="88"/>
      <c r="K1324" s="87"/>
      <c r="L1324" s="86"/>
      <c r="M1324" s="85"/>
      <c r="N1324" s="86"/>
      <c r="O1324" s="85"/>
      <c r="P1324" s="85"/>
    </row>
    <row r="1325" spans="1:16" x14ac:dyDescent="0.25">
      <c r="A1325" s="85"/>
      <c r="B1325" s="90"/>
      <c r="C1325" s="85"/>
      <c r="D1325" s="85"/>
      <c r="E1325" s="85"/>
      <c r="F1325" s="85"/>
      <c r="G1325" s="85"/>
      <c r="H1325" s="91"/>
      <c r="I1325" s="92"/>
      <c r="J1325" s="88"/>
      <c r="K1325" s="87"/>
      <c r="L1325" s="86"/>
      <c r="M1325" s="85"/>
      <c r="N1325" s="86"/>
      <c r="O1325" s="85"/>
      <c r="P1325" s="85"/>
    </row>
    <row r="1326" spans="1:16" x14ac:dyDescent="0.25">
      <c r="A1326" s="85"/>
      <c r="B1326" s="90"/>
      <c r="C1326" s="85"/>
      <c r="D1326" s="85"/>
      <c r="E1326" s="85"/>
      <c r="F1326" s="85"/>
      <c r="G1326" s="85"/>
      <c r="H1326" s="91"/>
      <c r="I1326" s="92"/>
      <c r="J1326" s="88"/>
      <c r="K1326" s="87"/>
      <c r="L1326" s="86"/>
      <c r="M1326" s="85"/>
      <c r="N1326" s="86"/>
      <c r="O1326" s="85"/>
      <c r="P1326" s="85"/>
    </row>
    <row r="1327" spans="1:16" x14ac:dyDescent="0.25">
      <c r="A1327" s="85"/>
      <c r="B1327" s="90"/>
      <c r="C1327" s="85"/>
      <c r="D1327" s="85"/>
      <c r="E1327" s="85"/>
      <c r="F1327" s="85"/>
      <c r="G1327" s="85"/>
      <c r="H1327" s="91"/>
      <c r="I1327" s="92"/>
      <c r="J1327" s="88"/>
      <c r="K1327" s="87"/>
      <c r="L1327" s="86"/>
      <c r="M1327" s="85"/>
      <c r="N1327" s="86"/>
      <c r="O1327" s="85"/>
      <c r="P1327" s="85"/>
    </row>
    <row r="1328" spans="1:16" x14ac:dyDescent="0.25">
      <c r="A1328" s="85"/>
      <c r="B1328" s="90"/>
      <c r="C1328" s="85"/>
      <c r="D1328" s="85"/>
      <c r="E1328" s="85"/>
      <c r="F1328" s="85"/>
      <c r="G1328" s="85"/>
      <c r="H1328" s="91"/>
      <c r="I1328" s="92"/>
      <c r="J1328" s="88"/>
      <c r="K1328" s="87"/>
      <c r="L1328" s="86"/>
      <c r="M1328" s="85"/>
      <c r="N1328" s="86"/>
      <c r="O1328" s="85"/>
      <c r="P1328" s="85"/>
    </row>
    <row r="1329" spans="1:16" x14ac:dyDescent="0.25">
      <c r="A1329" s="85"/>
      <c r="B1329" s="90"/>
      <c r="C1329" s="85"/>
      <c r="D1329" s="85"/>
      <c r="E1329" s="85"/>
      <c r="F1329" s="85"/>
      <c r="G1329" s="85"/>
      <c r="H1329" s="91"/>
      <c r="I1329" s="92"/>
      <c r="J1329" s="88"/>
      <c r="K1329" s="87"/>
      <c r="L1329" s="86"/>
      <c r="M1329" s="85"/>
      <c r="N1329" s="86"/>
      <c r="O1329" s="85"/>
      <c r="P1329" s="85"/>
    </row>
    <row r="1330" spans="1:16" x14ac:dyDescent="0.25">
      <c r="A1330" s="85"/>
      <c r="B1330" s="90"/>
      <c r="C1330" s="85"/>
      <c r="D1330" s="85"/>
      <c r="E1330" s="85"/>
      <c r="F1330" s="85"/>
      <c r="G1330" s="85"/>
      <c r="H1330" s="91"/>
      <c r="I1330" s="92"/>
      <c r="J1330" s="88"/>
      <c r="K1330" s="87"/>
      <c r="L1330" s="86"/>
      <c r="M1330" s="85"/>
      <c r="N1330" s="86"/>
      <c r="O1330" s="85"/>
      <c r="P1330" s="85"/>
    </row>
    <row r="1331" spans="1:16" x14ac:dyDescent="0.25">
      <c r="A1331" s="85"/>
      <c r="B1331" s="90"/>
      <c r="C1331" s="85"/>
      <c r="D1331" s="85"/>
      <c r="E1331" s="85"/>
      <c r="F1331" s="85"/>
      <c r="G1331" s="85"/>
      <c r="H1331" s="91"/>
      <c r="I1331" s="92"/>
      <c r="J1331" s="88"/>
      <c r="K1331" s="87"/>
      <c r="L1331" s="86"/>
      <c r="M1331" s="85"/>
      <c r="N1331" s="86"/>
      <c r="O1331" s="85"/>
      <c r="P1331" s="85"/>
    </row>
    <row r="1332" spans="1:16" x14ac:dyDescent="0.25">
      <c r="A1332" s="85"/>
      <c r="B1332" s="90"/>
      <c r="C1332" s="85"/>
      <c r="D1332" s="85"/>
      <c r="E1332" s="85"/>
      <c r="F1332" s="85"/>
      <c r="G1332" s="85"/>
      <c r="H1332" s="91"/>
      <c r="I1332" s="92"/>
      <c r="J1332" s="88"/>
      <c r="K1332" s="87"/>
      <c r="L1332" s="86"/>
      <c r="M1332" s="85"/>
      <c r="N1332" s="86"/>
      <c r="O1332" s="85"/>
      <c r="P1332" s="85"/>
    </row>
    <row r="1333" spans="1:16" x14ac:dyDescent="0.25">
      <c r="A1333" s="85"/>
      <c r="B1333" s="90"/>
      <c r="C1333" s="85"/>
      <c r="D1333" s="85"/>
      <c r="E1333" s="85"/>
      <c r="F1333" s="85"/>
      <c r="G1333" s="85"/>
      <c r="H1333" s="91"/>
      <c r="I1333" s="92"/>
      <c r="J1333" s="88"/>
      <c r="K1333" s="87"/>
      <c r="L1333" s="86"/>
      <c r="M1333" s="85"/>
      <c r="N1333" s="86"/>
      <c r="O1333" s="85"/>
      <c r="P1333" s="85"/>
    </row>
    <row r="1334" spans="1:16" x14ac:dyDescent="0.25">
      <c r="A1334" s="85"/>
      <c r="B1334" s="90"/>
      <c r="C1334" s="85"/>
      <c r="D1334" s="85"/>
      <c r="E1334" s="85"/>
      <c r="F1334" s="85"/>
      <c r="G1334" s="85"/>
      <c r="H1334" s="91"/>
      <c r="I1334" s="92"/>
      <c r="J1334" s="88"/>
      <c r="K1334" s="87"/>
      <c r="L1334" s="86"/>
      <c r="M1334" s="85"/>
      <c r="N1334" s="86"/>
      <c r="O1334" s="85"/>
      <c r="P1334" s="85"/>
    </row>
    <row r="1335" spans="1:16" x14ac:dyDescent="0.25">
      <c r="A1335" s="85"/>
      <c r="B1335" s="90"/>
      <c r="C1335" s="85"/>
      <c r="D1335" s="85"/>
      <c r="E1335" s="85"/>
      <c r="F1335" s="85"/>
      <c r="G1335" s="85"/>
      <c r="H1335" s="91"/>
      <c r="I1335" s="92"/>
      <c r="J1335" s="88"/>
      <c r="K1335" s="87"/>
      <c r="L1335" s="86"/>
      <c r="M1335" s="85"/>
      <c r="N1335" s="86"/>
      <c r="O1335" s="85"/>
      <c r="P1335" s="85"/>
    </row>
    <row r="1336" spans="1:16" x14ac:dyDescent="0.25">
      <c r="A1336" s="85"/>
      <c r="B1336" s="90"/>
      <c r="C1336" s="85"/>
      <c r="D1336" s="85"/>
      <c r="E1336" s="85"/>
      <c r="F1336" s="85"/>
      <c r="G1336" s="85"/>
      <c r="H1336" s="91"/>
      <c r="I1336" s="92"/>
      <c r="J1336" s="88"/>
      <c r="K1336" s="87"/>
      <c r="L1336" s="86"/>
      <c r="M1336" s="85"/>
      <c r="N1336" s="86"/>
      <c r="O1336" s="85"/>
      <c r="P1336" s="85"/>
    </row>
    <row r="1337" spans="1:16" x14ac:dyDescent="0.25">
      <c r="A1337" s="85"/>
      <c r="B1337" s="90"/>
      <c r="C1337" s="85"/>
      <c r="D1337" s="85"/>
      <c r="E1337" s="85"/>
      <c r="F1337" s="85"/>
      <c r="G1337" s="85"/>
      <c r="H1337" s="91"/>
      <c r="I1337" s="92"/>
      <c r="J1337" s="88"/>
      <c r="K1337" s="87"/>
      <c r="L1337" s="86"/>
      <c r="M1337" s="85"/>
      <c r="N1337" s="86"/>
      <c r="O1337" s="85"/>
      <c r="P1337" s="85"/>
    </row>
    <row r="1338" spans="1:16" x14ac:dyDescent="0.25">
      <c r="A1338" s="85"/>
      <c r="B1338" s="90"/>
      <c r="C1338" s="85"/>
      <c r="D1338" s="85"/>
      <c r="E1338" s="85"/>
      <c r="F1338" s="85"/>
      <c r="G1338" s="85"/>
      <c r="H1338" s="91"/>
      <c r="I1338" s="92"/>
      <c r="J1338" s="88"/>
      <c r="K1338" s="87"/>
      <c r="L1338" s="86"/>
      <c r="M1338" s="85"/>
      <c r="N1338" s="86"/>
      <c r="O1338" s="85"/>
      <c r="P1338" s="85"/>
    </row>
    <row r="1339" spans="1:16" x14ac:dyDescent="0.25">
      <c r="A1339" s="85"/>
      <c r="B1339" s="90"/>
      <c r="C1339" s="85"/>
      <c r="D1339" s="85"/>
      <c r="E1339" s="85"/>
      <c r="F1339" s="85"/>
      <c r="G1339" s="85"/>
      <c r="H1339" s="91"/>
      <c r="I1339" s="92"/>
      <c r="J1339" s="88"/>
      <c r="K1339" s="87"/>
      <c r="L1339" s="86"/>
      <c r="M1339" s="85"/>
      <c r="N1339" s="86"/>
      <c r="O1339" s="85"/>
      <c r="P1339" s="85"/>
    </row>
    <row r="1340" spans="1:16" x14ac:dyDescent="0.25">
      <c r="A1340" s="85"/>
      <c r="B1340" s="90"/>
      <c r="C1340" s="85"/>
      <c r="D1340" s="85"/>
      <c r="E1340" s="85"/>
      <c r="F1340" s="85"/>
      <c r="G1340" s="85"/>
      <c r="H1340" s="91"/>
      <c r="I1340" s="92"/>
      <c r="J1340" s="88"/>
      <c r="K1340" s="87"/>
      <c r="L1340" s="86"/>
      <c r="M1340" s="85"/>
      <c r="N1340" s="86"/>
      <c r="O1340" s="85"/>
      <c r="P1340" s="85"/>
    </row>
    <row r="1341" spans="1:16" x14ac:dyDescent="0.25">
      <c r="A1341" s="85"/>
      <c r="B1341" s="90"/>
      <c r="C1341" s="85"/>
      <c r="D1341" s="85"/>
      <c r="E1341" s="85"/>
      <c r="F1341" s="85"/>
      <c r="G1341" s="85"/>
      <c r="H1341" s="91"/>
      <c r="I1341" s="92"/>
      <c r="J1341" s="88"/>
      <c r="K1341" s="87"/>
      <c r="L1341" s="86"/>
      <c r="M1341" s="85"/>
      <c r="N1341" s="86"/>
      <c r="O1341" s="85"/>
      <c r="P1341" s="85"/>
    </row>
    <row r="1342" spans="1:16" x14ac:dyDescent="0.25">
      <c r="A1342" s="85"/>
      <c r="B1342" s="90"/>
      <c r="C1342" s="85"/>
      <c r="D1342" s="85"/>
      <c r="E1342" s="85"/>
      <c r="F1342" s="85"/>
      <c r="G1342" s="85"/>
      <c r="H1342" s="91"/>
      <c r="I1342" s="92"/>
      <c r="J1342" s="88"/>
      <c r="K1342" s="87"/>
      <c r="L1342" s="86"/>
      <c r="M1342" s="85"/>
      <c r="N1342" s="86"/>
      <c r="O1342" s="85"/>
      <c r="P1342" s="85"/>
    </row>
    <row r="1343" spans="1:16" x14ac:dyDescent="0.25">
      <c r="A1343" s="85"/>
      <c r="B1343" s="90"/>
      <c r="C1343" s="85"/>
      <c r="D1343" s="85"/>
      <c r="E1343" s="85"/>
      <c r="F1343" s="85"/>
      <c r="G1343" s="85"/>
      <c r="H1343" s="91"/>
      <c r="I1343" s="92"/>
      <c r="J1343" s="88"/>
      <c r="K1343" s="87"/>
      <c r="L1343" s="86"/>
      <c r="M1343" s="85"/>
      <c r="N1343" s="86"/>
      <c r="O1343" s="85"/>
      <c r="P1343" s="85"/>
    </row>
    <row r="1344" spans="1:16" x14ac:dyDescent="0.25">
      <c r="A1344" s="85"/>
      <c r="B1344" s="90"/>
      <c r="C1344" s="85"/>
      <c r="D1344" s="85"/>
      <c r="E1344" s="85"/>
      <c r="F1344" s="85"/>
      <c r="G1344" s="85"/>
      <c r="H1344" s="91"/>
      <c r="I1344" s="92"/>
      <c r="J1344" s="88"/>
      <c r="K1344" s="87"/>
      <c r="L1344" s="86"/>
      <c r="M1344" s="85"/>
      <c r="N1344" s="86"/>
      <c r="O1344" s="85"/>
      <c r="P1344" s="85"/>
    </row>
    <row r="1345" spans="1:16" x14ac:dyDescent="0.25">
      <c r="A1345" s="85"/>
      <c r="B1345" s="90"/>
      <c r="C1345" s="85"/>
      <c r="D1345" s="85"/>
      <c r="E1345" s="85"/>
      <c r="F1345" s="85"/>
      <c r="G1345" s="85"/>
      <c r="H1345" s="91"/>
      <c r="I1345" s="92"/>
      <c r="J1345" s="88"/>
      <c r="K1345" s="87"/>
      <c r="L1345" s="86"/>
      <c r="M1345" s="85"/>
      <c r="N1345" s="86"/>
      <c r="O1345" s="85"/>
      <c r="P1345" s="85"/>
    </row>
    <row r="1346" spans="1:16" x14ac:dyDescent="0.25">
      <c r="A1346" s="85"/>
      <c r="B1346" s="90"/>
      <c r="C1346" s="85"/>
      <c r="D1346" s="85"/>
      <c r="E1346" s="85"/>
      <c r="F1346" s="85"/>
      <c r="G1346" s="85"/>
      <c r="H1346" s="91"/>
      <c r="I1346" s="92"/>
      <c r="J1346" s="88"/>
      <c r="K1346" s="87"/>
      <c r="L1346" s="86"/>
      <c r="M1346" s="85"/>
      <c r="N1346" s="86"/>
      <c r="O1346" s="85"/>
      <c r="P1346" s="85"/>
    </row>
    <row r="1347" spans="1:16" x14ac:dyDescent="0.25">
      <c r="A1347" s="85"/>
      <c r="B1347" s="90"/>
      <c r="C1347" s="85"/>
      <c r="D1347" s="85"/>
      <c r="E1347" s="85"/>
      <c r="F1347" s="85"/>
      <c r="G1347" s="85"/>
      <c r="H1347" s="91"/>
      <c r="I1347" s="92"/>
      <c r="J1347" s="88"/>
      <c r="K1347" s="87"/>
      <c r="L1347" s="86"/>
      <c r="M1347" s="85"/>
      <c r="N1347" s="86"/>
      <c r="O1347" s="85"/>
      <c r="P1347" s="85"/>
    </row>
    <row r="1348" spans="1:16" x14ac:dyDescent="0.25">
      <c r="A1348" s="85"/>
      <c r="B1348" s="90"/>
      <c r="C1348" s="85"/>
      <c r="D1348" s="85"/>
      <c r="E1348" s="85"/>
      <c r="F1348" s="85"/>
      <c r="G1348" s="85"/>
      <c r="H1348" s="91"/>
      <c r="I1348" s="92"/>
      <c r="J1348" s="88"/>
      <c r="K1348" s="87"/>
      <c r="L1348" s="86"/>
      <c r="M1348" s="85"/>
      <c r="N1348" s="86"/>
      <c r="O1348" s="85"/>
      <c r="P1348" s="85"/>
    </row>
    <row r="1349" spans="1:16" x14ac:dyDescent="0.25">
      <c r="A1349" s="85"/>
      <c r="B1349" s="90"/>
      <c r="C1349" s="85"/>
      <c r="D1349" s="85"/>
      <c r="E1349" s="85"/>
      <c r="F1349" s="85"/>
      <c r="G1349" s="85"/>
      <c r="H1349" s="91"/>
      <c r="I1349" s="92"/>
      <c r="J1349" s="88"/>
      <c r="K1349" s="87"/>
      <c r="L1349" s="86"/>
      <c r="M1349" s="85"/>
      <c r="N1349" s="86"/>
      <c r="O1349" s="85"/>
      <c r="P1349" s="85"/>
    </row>
    <row r="1350" spans="1:16" x14ac:dyDescent="0.25">
      <c r="A1350" s="85"/>
      <c r="B1350" s="90"/>
      <c r="C1350" s="85"/>
      <c r="D1350" s="85"/>
      <c r="E1350" s="85"/>
      <c r="F1350" s="85"/>
      <c r="G1350" s="85"/>
      <c r="H1350" s="91"/>
      <c r="I1350" s="92"/>
      <c r="J1350" s="88"/>
      <c r="K1350" s="87"/>
      <c r="L1350" s="86"/>
      <c r="M1350" s="85"/>
      <c r="N1350" s="86"/>
      <c r="O1350" s="85"/>
      <c r="P1350" s="85"/>
    </row>
    <row r="1351" spans="1:16" x14ac:dyDescent="0.25">
      <c r="A1351" s="85"/>
      <c r="B1351" s="90"/>
      <c r="C1351" s="85"/>
      <c r="D1351" s="85"/>
      <c r="E1351" s="85"/>
      <c r="F1351" s="85"/>
      <c r="G1351" s="85"/>
      <c r="H1351" s="91"/>
      <c r="I1351" s="92"/>
      <c r="J1351" s="88"/>
      <c r="K1351" s="87"/>
      <c r="L1351" s="86"/>
      <c r="M1351" s="85"/>
      <c r="N1351" s="86"/>
      <c r="O1351" s="85"/>
      <c r="P1351" s="85"/>
    </row>
    <row r="1352" spans="1:16" x14ac:dyDescent="0.25">
      <c r="A1352" s="85"/>
      <c r="B1352" s="90"/>
      <c r="C1352" s="85"/>
      <c r="D1352" s="85"/>
      <c r="E1352" s="85"/>
      <c r="F1352" s="85"/>
      <c r="G1352" s="85"/>
      <c r="H1352" s="91"/>
      <c r="I1352" s="92"/>
      <c r="J1352" s="88"/>
      <c r="K1352" s="87"/>
      <c r="L1352" s="86"/>
      <c r="M1352" s="85"/>
      <c r="N1352" s="86"/>
      <c r="O1352" s="85"/>
      <c r="P1352" s="85"/>
    </row>
    <row r="1353" spans="1:16" x14ac:dyDescent="0.25">
      <c r="A1353" s="85"/>
      <c r="B1353" s="90"/>
      <c r="C1353" s="85"/>
      <c r="D1353" s="85"/>
      <c r="E1353" s="85"/>
      <c r="F1353" s="85"/>
      <c r="G1353" s="85"/>
      <c r="H1353" s="91"/>
      <c r="I1353" s="92"/>
      <c r="J1353" s="88"/>
      <c r="K1353" s="87"/>
      <c r="L1353" s="86"/>
      <c r="M1353" s="85"/>
      <c r="N1353" s="86"/>
      <c r="O1353" s="85"/>
      <c r="P1353" s="85"/>
    </row>
    <row r="1354" spans="1:16" x14ac:dyDescent="0.25">
      <c r="A1354" s="85"/>
      <c r="B1354" s="90"/>
      <c r="C1354" s="85"/>
      <c r="D1354" s="85"/>
      <c r="E1354" s="85"/>
      <c r="F1354" s="85"/>
      <c r="G1354" s="85"/>
      <c r="H1354" s="91"/>
      <c r="I1354" s="92"/>
      <c r="J1354" s="88"/>
      <c r="K1354" s="87"/>
      <c r="L1354" s="86"/>
      <c r="M1354" s="85"/>
      <c r="N1354" s="86"/>
      <c r="O1354" s="85"/>
      <c r="P1354" s="85"/>
    </row>
    <row r="1355" spans="1:16" x14ac:dyDescent="0.25">
      <c r="A1355" s="85"/>
      <c r="B1355" s="90"/>
      <c r="C1355" s="85"/>
      <c r="D1355" s="85"/>
      <c r="E1355" s="85"/>
      <c r="F1355" s="85"/>
      <c r="G1355" s="85"/>
      <c r="H1355" s="91"/>
      <c r="I1355" s="92"/>
      <c r="J1355" s="88"/>
      <c r="K1355" s="87"/>
      <c r="L1355" s="86"/>
      <c r="M1355" s="85"/>
      <c r="N1355" s="86"/>
      <c r="O1355" s="85"/>
      <c r="P1355" s="85"/>
    </row>
    <row r="1356" spans="1:16" x14ac:dyDescent="0.25">
      <c r="A1356" s="85"/>
      <c r="B1356" s="90"/>
      <c r="C1356" s="85"/>
      <c r="D1356" s="85"/>
      <c r="E1356" s="85"/>
      <c r="F1356" s="85"/>
      <c r="G1356" s="85"/>
      <c r="H1356" s="91"/>
      <c r="I1356" s="92"/>
      <c r="J1356" s="88"/>
      <c r="K1356" s="87"/>
      <c r="L1356" s="86"/>
      <c r="M1356" s="85"/>
      <c r="N1356" s="86"/>
      <c r="O1356" s="85"/>
      <c r="P1356" s="85"/>
    </row>
    <row r="1357" spans="1:16" x14ac:dyDescent="0.25">
      <c r="A1357" s="85"/>
      <c r="B1357" s="90"/>
      <c r="C1357" s="85"/>
      <c r="D1357" s="85"/>
      <c r="E1357" s="85"/>
      <c r="F1357" s="85"/>
      <c r="G1357" s="85"/>
      <c r="H1357" s="91"/>
      <c r="I1357" s="92"/>
      <c r="J1357" s="88"/>
      <c r="K1357" s="87"/>
      <c r="L1357" s="86"/>
      <c r="M1357" s="85"/>
      <c r="N1357" s="86"/>
      <c r="O1357" s="85"/>
      <c r="P1357" s="85"/>
    </row>
    <row r="1358" spans="1:16" x14ac:dyDescent="0.25">
      <c r="A1358" s="85"/>
      <c r="B1358" s="90"/>
      <c r="C1358" s="85"/>
      <c r="D1358" s="85"/>
      <c r="E1358" s="85"/>
      <c r="F1358" s="85"/>
      <c r="G1358" s="85"/>
      <c r="H1358" s="91"/>
      <c r="I1358" s="92"/>
      <c r="J1358" s="88"/>
      <c r="K1358" s="87"/>
      <c r="L1358" s="86"/>
      <c r="M1358" s="85"/>
      <c r="N1358" s="86"/>
      <c r="O1358" s="85"/>
      <c r="P1358" s="85"/>
    </row>
    <row r="1359" spans="1:16" x14ac:dyDescent="0.25">
      <c r="A1359" s="85"/>
      <c r="B1359" s="90"/>
      <c r="C1359" s="85"/>
      <c r="D1359" s="85"/>
      <c r="E1359" s="85"/>
      <c r="F1359" s="85"/>
      <c r="G1359" s="85"/>
      <c r="H1359" s="91"/>
      <c r="I1359" s="92"/>
      <c r="J1359" s="88"/>
      <c r="K1359" s="87"/>
      <c r="L1359" s="86"/>
      <c r="M1359" s="85"/>
      <c r="N1359" s="86"/>
      <c r="O1359" s="85"/>
      <c r="P1359" s="85"/>
    </row>
    <row r="1360" spans="1:16" x14ac:dyDescent="0.25">
      <c r="A1360" s="85"/>
      <c r="B1360" s="90"/>
      <c r="C1360" s="85"/>
      <c r="D1360" s="85"/>
      <c r="E1360" s="85"/>
      <c r="F1360" s="85"/>
      <c r="G1360" s="85"/>
      <c r="H1360" s="91"/>
      <c r="I1360" s="92"/>
      <c r="J1360" s="88"/>
      <c r="K1360" s="87"/>
      <c r="L1360" s="86"/>
      <c r="M1360" s="85"/>
      <c r="N1360" s="86"/>
      <c r="O1360" s="85"/>
      <c r="P1360" s="85"/>
    </row>
    <row r="1361" spans="1:16" x14ac:dyDescent="0.25">
      <c r="A1361" s="85"/>
      <c r="B1361" s="90"/>
      <c r="C1361" s="85"/>
      <c r="D1361" s="85"/>
      <c r="E1361" s="85"/>
      <c r="F1361" s="85"/>
      <c r="G1361" s="85"/>
      <c r="H1361" s="91"/>
      <c r="I1361" s="92"/>
      <c r="J1361" s="88"/>
      <c r="K1361" s="87"/>
      <c r="L1361" s="86"/>
      <c r="M1361" s="85"/>
      <c r="N1361" s="86"/>
      <c r="O1361" s="85"/>
      <c r="P1361" s="85"/>
    </row>
    <row r="1362" spans="1:16" x14ac:dyDescent="0.25">
      <c r="A1362" s="85"/>
      <c r="B1362" s="90"/>
      <c r="C1362" s="85"/>
      <c r="D1362" s="85"/>
      <c r="E1362" s="85"/>
      <c r="F1362" s="85"/>
      <c r="G1362" s="85"/>
      <c r="H1362" s="91"/>
      <c r="I1362" s="92"/>
      <c r="J1362" s="88"/>
      <c r="K1362" s="87"/>
      <c r="L1362" s="86"/>
      <c r="M1362" s="85"/>
      <c r="N1362" s="86"/>
      <c r="O1362" s="85"/>
      <c r="P1362" s="85"/>
    </row>
    <row r="1363" spans="1:16" x14ac:dyDescent="0.25">
      <c r="A1363" s="85"/>
      <c r="B1363" s="90"/>
      <c r="C1363" s="85"/>
      <c r="D1363" s="85"/>
      <c r="E1363" s="85"/>
      <c r="F1363" s="85"/>
      <c r="G1363" s="85"/>
      <c r="H1363" s="91"/>
      <c r="I1363" s="92"/>
      <c r="J1363" s="88"/>
      <c r="K1363" s="87"/>
      <c r="L1363" s="86"/>
      <c r="M1363" s="85"/>
      <c r="N1363" s="86"/>
      <c r="O1363" s="85"/>
      <c r="P1363" s="85"/>
    </row>
    <row r="1364" spans="1:16" x14ac:dyDescent="0.25">
      <c r="A1364" s="85"/>
      <c r="B1364" s="90"/>
      <c r="C1364" s="85"/>
      <c r="D1364" s="85"/>
      <c r="E1364" s="85"/>
      <c r="F1364" s="85"/>
      <c r="G1364" s="85"/>
      <c r="H1364" s="91"/>
      <c r="I1364" s="92"/>
      <c r="J1364" s="88"/>
      <c r="K1364" s="87"/>
      <c r="L1364" s="86"/>
      <c r="M1364" s="85"/>
      <c r="N1364" s="86"/>
      <c r="O1364" s="85"/>
      <c r="P1364" s="85"/>
    </row>
    <row r="1365" spans="1:16" x14ac:dyDescent="0.25">
      <c r="A1365" s="85"/>
      <c r="B1365" s="90"/>
      <c r="C1365" s="85"/>
      <c r="D1365" s="85"/>
      <c r="E1365" s="85"/>
      <c r="F1365" s="85"/>
      <c r="G1365" s="85"/>
      <c r="H1365" s="91"/>
      <c r="I1365" s="92"/>
      <c r="J1365" s="88"/>
      <c r="K1365" s="87"/>
      <c r="L1365" s="86"/>
      <c r="M1365" s="85"/>
      <c r="N1365" s="86"/>
      <c r="O1365" s="85"/>
      <c r="P1365" s="85"/>
    </row>
    <row r="1366" spans="1:16" x14ac:dyDescent="0.25">
      <c r="A1366" s="85"/>
      <c r="B1366" s="90"/>
      <c r="C1366" s="85"/>
      <c r="D1366" s="85"/>
      <c r="E1366" s="85"/>
      <c r="F1366" s="85"/>
      <c r="G1366" s="85"/>
      <c r="H1366" s="91"/>
      <c r="I1366" s="92"/>
      <c r="J1366" s="88"/>
      <c r="K1366" s="87"/>
      <c r="L1366" s="86"/>
      <c r="M1366" s="85"/>
      <c r="N1366" s="86"/>
      <c r="O1366" s="85"/>
      <c r="P1366" s="85"/>
    </row>
    <row r="1367" spans="1:16" x14ac:dyDescent="0.25">
      <c r="A1367" s="85"/>
      <c r="B1367" s="90"/>
      <c r="C1367" s="85"/>
      <c r="D1367" s="85"/>
      <c r="E1367" s="85"/>
      <c r="F1367" s="85"/>
      <c r="G1367" s="85"/>
      <c r="H1367" s="91"/>
      <c r="I1367" s="92"/>
      <c r="J1367" s="88"/>
      <c r="K1367" s="87"/>
      <c r="L1367" s="86"/>
      <c r="M1367" s="85"/>
      <c r="N1367" s="86"/>
      <c r="O1367" s="85"/>
      <c r="P1367" s="85"/>
    </row>
    <row r="1368" spans="1:16" x14ac:dyDescent="0.25">
      <c r="A1368" s="85"/>
      <c r="B1368" s="90"/>
      <c r="C1368" s="85"/>
      <c r="D1368" s="85"/>
      <c r="E1368" s="85"/>
      <c r="F1368" s="85"/>
      <c r="G1368" s="85"/>
      <c r="H1368" s="91"/>
      <c r="I1368" s="92"/>
      <c r="J1368" s="88"/>
      <c r="K1368" s="87"/>
      <c r="L1368" s="86"/>
      <c r="M1368" s="85"/>
      <c r="N1368" s="86"/>
      <c r="O1368" s="85"/>
      <c r="P1368" s="85"/>
    </row>
    <row r="1369" spans="1:16" x14ac:dyDescent="0.25">
      <c r="A1369" s="85"/>
      <c r="B1369" s="90"/>
      <c r="C1369" s="85"/>
      <c r="D1369" s="85"/>
      <c r="E1369" s="85"/>
      <c r="F1369" s="85"/>
      <c r="G1369" s="85"/>
      <c r="H1369" s="91"/>
      <c r="I1369" s="92"/>
      <c r="J1369" s="88"/>
      <c r="K1369" s="87"/>
      <c r="L1369" s="86"/>
      <c r="M1369" s="85"/>
      <c r="N1369" s="86"/>
      <c r="O1369" s="85"/>
      <c r="P1369" s="85"/>
    </row>
    <row r="1370" spans="1:16" x14ac:dyDescent="0.25">
      <c r="A1370" s="85"/>
      <c r="B1370" s="90"/>
      <c r="C1370" s="85"/>
      <c r="D1370" s="85"/>
      <c r="E1370" s="85"/>
      <c r="F1370" s="85"/>
      <c r="G1370" s="85"/>
      <c r="H1370" s="91"/>
      <c r="I1370" s="92"/>
      <c r="J1370" s="88"/>
      <c r="K1370" s="87"/>
      <c r="L1370" s="86"/>
      <c r="M1370" s="85"/>
      <c r="N1370" s="86"/>
      <c r="O1370" s="85"/>
      <c r="P1370" s="85"/>
    </row>
    <row r="1371" spans="1:16" x14ac:dyDescent="0.25">
      <c r="A1371" s="85"/>
      <c r="B1371" s="90"/>
      <c r="C1371" s="85"/>
      <c r="D1371" s="85"/>
      <c r="E1371" s="85"/>
      <c r="F1371" s="85"/>
      <c r="G1371" s="85"/>
      <c r="H1371" s="91"/>
      <c r="I1371" s="92"/>
      <c r="J1371" s="88"/>
      <c r="K1371" s="87"/>
      <c r="L1371" s="86"/>
      <c r="M1371" s="85"/>
      <c r="N1371" s="86"/>
      <c r="O1371" s="85"/>
      <c r="P1371" s="85"/>
    </row>
    <row r="1372" spans="1:16" x14ac:dyDescent="0.25">
      <c r="A1372" s="85"/>
      <c r="B1372" s="90"/>
      <c r="C1372" s="85"/>
      <c r="D1372" s="85"/>
      <c r="E1372" s="85"/>
      <c r="F1372" s="85"/>
      <c r="G1372" s="85"/>
      <c r="H1372" s="91"/>
      <c r="I1372" s="92"/>
      <c r="J1372" s="88"/>
      <c r="K1372" s="87"/>
      <c r="L1372" s="86"/>
      <c r="M1372" s="85"/>
      <c r="N1372" s="86"/>
      <c r="O1372" s="85"/>
      <c r="P1372" s="85"/>
    </row>
    <row r="1373" spans="1:16" x14ac:dyDescent="0.25">
      <c r="A1373" s="85"/>
      <c r="B1373" s="90"/>
      <c r="C1373" s="85"/>
      <c r="D1373" s="85"/>
      <c r="E1373" s="85"/>
      <c r="F1373" s="85"/>
      <c r="G1373" s="85"/>
      <c r="H1373" s="91"/>
      <c r="I1373" s="92"/>
      <c r="J1373" s="88"/>
      <c r="K1373" s="87"/>
      <c r="L1373" s="86"/>
      <c r="M1373" s="85"/>
      <c r="N1373" s="86"/>
      <c r="O1373" s="85"/>
      <c r="P1373" s="85"/>
    </row>
    <row r="1374" spans="1:16" x14ac:dyDescent="0.25">
      <c r="A1374" s="85"/>
      <c r="B1374" s="90"/>
      <c r="C1374" s="85"/>
      <c r="D1374" s="85"/>
      <c r="E1374" s="85"/>
      <c r="F1374" s="85"/>
      <c r="G1374" s="85"/>
      <c r="H1374" s="91"/>
      <c r="I1374" s="92"/>
      <c r="J1374" s="88"/>
      <c r="K1374" s="87"/>
      <c r="L1374" s="86"/>
      <c r="M1374" s="85"/>
      <c r="N1374" s="86"/>
      <c r="O1374" s="85"/>
      <c r="P1374" s="85"/>
    </row>
    <row r="1375" spans="1:16" x14ac:dyDescent="0.25">
      <c r="A1375" s="85"/>
      <c r="B1375" s="90"/>
      <c r="C1375" s="85"/>
      <c r="D1375" s="85"/>
      <c r="E1375" s="85"/>
      <c r="F1375" s="85"/>
      <c r="G1375" s="85"/>
      <c r="H1375" s="91"/>
      <c r="I1375" s="92"/>
      <c r="J1375" s="88"/>
      <c r="K1375" s="87"/>
      <c r="L1375" s="86"/>
      <c r="M1375" s="85"/>
      <c r="N1375" s="86"/>
      <c r="O1375" s="85"/>
      <c r="P1375" s="85"/>
    </row>
    <row r="1376" spans="1:16" x14ac:dyDescent="0.25">
      <c r="A1376" s="85"/>
      <c r="B1376" s="90"/>
      <c r="C1376" s="85"/>
      <c r="D1376" s="85"/>
      <c r="E1376" s="85"/>
      <c r="F1376" s="85"/>
      <c r="G1376" s="85"/>
      <c r="H1376" s="91"/>
      <c r="I1376" s="92"/>
      <c r="J1376" s="88"/>
      <c r="K1376" s="87"/>
      <c r="L1376" s="86"/>
      <c r="M1376" s="85"/>
      <c r="N1376" s="86"/>
      <c r="O1376" s="85"/>
      <c r="P1376" s="85"/>
    </row>
    <row r="1377" spans="1:16" x14ac:dyDescent="0.25">
      <c r="A1377" s="85"/>
      <c r="B1377" s="90"/>
      <c r="C1377" s="85"/>
      <c r="D1377" s="85"/>
      <c r="E1377" s="85"/>
      <c r="F1377" s="85"/>
      <c r="G1377" s="85"/>
      <c r="H1377" s="91"/>
      <c r="I1377" s="92"/>
      <c r="J1377" s="88"/>
      <c r="K1377" s="87"/>
      <c r="L1377" s="86"/>
      <c r="M1377" s="85"/>
      <c r="N1377" s="86"/>
      <c r="O1377" s="85"/>
      <c r="P1377" s="85"/>
    </row>
    <row r="1378" spans="1:16" x14ac:dyDescent="0.25">
      <c r="A1378" s="85"/>
      <c r="B1378" s="90"/>
      <c r="C1378" s="85"/>
      <c r="D1378" s="85"/>
      <c r="E1378" s="85"/>
      <c r="F1378" s="85"/>
      <c r="G1378" s="85"/>
      <c r="H1378" s="91"/>
      <c r="I1378" s="92"/>
      <c r="J1378" s="88"/>
      <c r="K1378" s="87"/>
      <c r="L1378" s="86"/>
      <c r="M1378" s="85"/>
      <c r="N1378" s="86"/>
      <c r="O1378" s="85"/>
      <c r="P1378" s="85"/>
    </row>
    <row r="1379" spans="1:16" x14ac:dyDescent="0.25">
      <c r="A1379" s="85"/>
      <c r="B1379" s="90"/>
      <c r="C1379" s="85"/>
      <c r="D1379" s="85"/>
      <c r="E1379" s="85"/>
      <c r="F1379" s="85"/>
      <c r="G1379" s="85"/>
      <c r="H1379" s="91"/>
      <c r="I1379" s="92"/>
      <c r="J1379" s="88"/>
      <c r="K1379" s="87"/>
      <c r="L1379" s="86"/>
      <c r="M1379" s="85"/>
      <c r="N1379" s="86"/>
      <c r="O1379" s="85"/>
      <c r="P1379" s="85"/>
    </row>
    <row r="1380" spans="1:16" x14ac:dyDescent="0.25">
      <c r="A1380" s="85"/>
      <c r="B1380" s="90"/>
      <c r="C1380" s="85"/>
      <c r="D1380" s="85"/>
      <c r="E1380" s="85"/>
      <c r="F1380" s="85"/>
      <c r="G1380" s="85"/>
      <c r="H1380" s="91"/>
      <c r="I1380" s="92"/>
      <c r="J1380" s="88"/>
      <c r="K1380" s="87"/>
      <c r="L1380" s="86"/>
      <c r="M1380" s="85"/>
      <c r="N1380" s="86"/>
      <c r="O1380" s="85"/>
      <c r="P1380" s="85"/>
    </row>
    <row r="1381" spans="1:16" x14ac:dyDescent="0.25">
      <c r="A1381" s="85"/>
      <c r="B1381" s="90"/>
      <c r="C1381" s="85"/>
      <c r="D1381" s="85"/>
      <c r="E1381" s="85"/>
      <c r="F1381" s="85"/>
      <c r="G1381" s="85"/>
      <c r="H1381" s="91"/>
      <c r="I1381" s="92"/>
      <c r="J1381" s="88"/>
      <c r="K1381" s="87"/>
      <c r="L1381" s="86"/>
      <c r="M1381" s="85"/>
      <c r="N1381" s="86"/>
      <c r="O1381" s="85"/>
      <c r="P1381" s="85"/>
    </row>
    <row r="1382" spans="1:16" x14ac:dyDescent="0.25">
      <c r="A1382" s="85"/>
      <c r="B1382" s="90"/>
      <c r="C1382" s="85"/>
      <c r="D1382" s="85"/>
      <c r="E1382" s="85"/>
      <c r="F1382" s="85"/>
      <c r="G1382" s="85"/>
      <c r="H1382" s="91"/>
      <c r="I1382" s="92"/>
      <c r="J1382" s="88"/>
      <c r="K1382" s="87"/>
      <c r="L1382" s="86"/>
      <c r="M1382" s="85"/>
      <c r="N1382" s="86"/>
      <c r="O1382" s="85"/>
      <c r="P1382" s="85"/>
    </row>
    <row r="1383" spans="1:16" x14ac:dyDescent="0.25">
      <c r="A1383" s="85"/>
      <c r="B1383" s="90"/>
      <c r="C1383" s="85"/>
      <c r="D1383" s="85"/>
      <c r="E1383" s="85"/>
      <c r="F1383" s="85"/>
      <c r="G1383" s="85"/>
      <c r="H1383" s="91"/>
      <c r="I1383" s="92"/>
      <c r="J1383" s="88"/>
      <c r="K1383" s="87"/>
      <c r="L1383" s="86"/>
      <c r="M1383" s="85"/>
      <c r="N1383" s="86"/>
      <c r="O1383" s="85"/>
      <c r="P1383" s="85"/>
    </row>
    <row r="1384" spans="1:16" x14ac:dyDescent="0.25">
      <c r="A1384" s="85"/>
      <c r="B1384" s="90"/>
      <c r="C1384" s="85"/>
      <c r="D1384" s="85"/>
      <c r="E1384" s="85"/>
      <c r="F1384" s="85"/>
      <c r="G1384" s="85"/>
      <c r="H1384" s="91"/>
      <c r="I1384" s="92"/>
      <c r="J1384" s="88"/>
      <c r="K1384" s="87"/>
      <c r="L1384" s="86"/>
      <c r="M1384" s="85"/>
      <c r="N1384" s="86"/>
      <c r="O1384" s="85"/>
      <c r="P1384" s="85"/>
    </row>
    <row r="1385" spans="1:16" x14ac:dyDescent="0.25">
      <c r="A1385" s="85"/>
      <c r="B1385" s="90"/>
      <c r="C1385" s="85"/>
      <c r="D1385" s="85"/>
      <c r="E1385" s="85"/>
      <c r="F1385" s="85"/>
      <c r="G1385" s="85"/>
      <c r="H1385" s="91"/>
      <c r="I1385" s="92"/>
      <c r="J1385" s="88"/>
      <c r="K1385" s="87"/>
      <c r="L1385" s="86"/>
      <c r="M1385" s="85"/>
      <c r="N1385" s="86"/>
      <c r="O1385" s="85"/>
      <c r="P1385" s="85"/>
    </row>
    <row r="1386" spans="1:16" x14ac:dyDescent="0.25">
      <c r="A1386" s="85"/>
      <c r="B1386" s="90"/>
      <c r="C1386" s="85"/>
      <c r="D1386" s="85"/>
      <c r="E1386" s="85"/>
      <c r="F1386" s="85"/>
      <c r="G1386" s="85"/>
      <c r="H1386" s="91"/>
      <c r="I1386" s="92"/>
      <c r="J1386" s="88"/>
      <c r="K1386" s="87"/>
      <c r="L1386" s="86"/>
      <c r="M1386" s="85"/>
      <c r="N1386" s="86"/>
      <c r="O1386" s="85"/>
      <c r="P1386" s="85"/>
    </row>
    <row r="1387" spans="1:16" x14ac:dyDescent="0.25">
      <c r="A1387" s="85"/>
      <c r="B1387" s="90"/>
      <c r="C1387" s="85"/>
      <c r="D1387" s="85"/>
      <c r="E1387" s="85"/>
      <c r="F1387" s="85"/>
      <c r="G1387" s="85"/>
      <c r="H1387" s="91"/>
      <c r="I1387" s="92"/>
      <c r="J1387" s="88"/>
      <c r="K1387" s="87"/>
      <c r="L1387" s="86"/>
      <c r="M1387" s="85"/>
      <c r="N1387" s="86"/>
      <c r="O1387" s="85"/>
      <c r="P1387" s="85"/>
    </row>
    <row r="1388" spans="1:16" x14ac:dyDescent="0.25">
      <c r="A1388" s="85"/>
      <c r="B1388" s="90"/>
      <c r="C1388" s="85"/>
      <c r="D1388" s="85"/>
      <c r="E1388" s="85"/>
      <c r="F1388" s="85"/>
      <c r="G1388" s="85"/>
      <c r="H1388" s="91"/>
      <c r="I1388" s="92"/>
      <c r="J1388" s="88"/>
      <c r="K1388" s="87"/>
      <c r="L1388" s="86"/>
      <c r="M1388" s="85"/>
      <c r="N1388" s="86"/>
      <c r="O1388" s="85"/>
      <c r="P1388" s="85"/>
    </row>
    <row r="1389" spans="1:16" x14ac:dyDescent="0.25">
      <c r="A1389" s="85"/>
      <c r="B1389" s="90"/>
      <c r="C1389" s="85"/>
      <c r="D1389" s="85"/>
      <c r="E1389" s="85"/>
      <c r="F1389" s="85"/>
      <c r="G1389" s="85"/>
      <c r="H1389" s="91"/>
      <c r="I1389" s="92"/>
      <c r="J1389" s="88"/>
      <c r="K1389" s="87"/>
      <c r="L1389" s="86"/>
      <c r="M1389" s="85"/>
      <c r="N1389" s="86"/>
      <c r="O1389" s="85"/>
      <c r="P1389" s="85"/>
    </row>
    <row r="1390" spans="1:16" x14ac:dyDescent="0.25">
      <c r="A1390" s="85"/>
      <c r="B1390" s="90"/>
      <c r="C1390" s="85"/>
      <c r="D1390" s="85"/>
      <c r="E1390" s="85"/>
      <c r="F1390" s="85"/>
      <c r="G1390" s="85"/>
      <c r="H1390" s="91"/>
      <c r="I1390" s="92"/>
      <c r="J1390" s="88"/>
      <c r="K1390" s="87"/>
      <c r="L1390" s="86"/>
      <c r="M1390" s="85"/>
      <c r="N1390" s="86"/>
      <c r="O1390" s="85"/>
      <c r="P1390" s="85"/>
    </row>
    <row r="1391" spans="1:16" x14ac:dyDescent="0.25">
      <c r="A1391" s="85"/>
      <c r="B1391" s="90"/>
      <c r="C1391" s="85"/>
      <c r="D1391" s="85"/>
      <c r="E1391" s="85"/>
      <c r="F1391" s="85"/>
      <c r="G1391" s="85"/>
      <c r="H1391" s="91"/>
      <c r="I1391" s="92"/>
      <c r="J1391" s="88"/>
      <c r="K1391" s="87"/>
      <c r="L1391" s="86"/>
      <c r="M1391" s="85"/>
      <c r="N1391" s="86"/>
      <c r="O1391" s="85"/>
      <c r="P1391" s="85"/>
    </row>
    <row r="1392" spans="1:16" x14ac:dyDescent="0.25">
      <c r="A1392" s="85"/>
      <c r="B1392" s="90"/>
      <c r="C1392" s="85"/>
      <c r="D1392" s="85"/>
      <c r="E1392" s="85"/>
      <c r="F1392" s="85"/>
      <c r="G1392" s="85"/>
      <c r="H1392" s="91"/>
      <c r="I1392" s="92"/>
      <c r="J1392" s="88"/>
      <c r="K1392" s="87"/>
      <c r="L1392" s="86"/>
      <c r="M1392" s="85"/>
      <c r="N1392" s="86"/>
      <c r="O1392" s="85"/>
      <c r="P1392" s="85"/>
    </row>
    <row r="1393" spans="1:16" x14ac:dyDescent="0.25">
      <c r="A1393" s="85"/>
      <c r="B1393" s="90"/>
      <c r="C1393" s="85"/>
      <c r="D1393" s="85"/>
      <c r="E1393" s="85"/>
      <c r="F1393" s="85"/>
      <c r="G1393" s="85"/>
      <c r="H1393" s="91"/>
      <c r="I1393" s="92"/>
      <c r="J1393" s="88"/>
      <c r="K1393" s="87"/>
      <c r="L1393" s="86"/>
      <c r="M1393" s="85"/>
      <c r="N1393" s="86"/>
      <c r="O1393" s="85"/>
      <c r="P1393" s="85"/>
    </row>
    <row r="1394" spans="1:16" x14ac:dyDescent="0.25">
      <c r="A1394" s="85"/>
      <c r="B1394" s="90"/>
      <c r="C1394" s="85"/>
      <c r="D1394" s="85"/>
      <c r="E1394" s="85"/>
      <c r="F1394" s="85"/>
      <c r="G1394" s="85"/>
      <c r="H1394" s="91"/>
      <c r="I1394" s="92"/>
      <c r="J1394" s="88"/>
      <c r="K1394" s="87"/>
      <c r="L1394" s="86"/>
      <c r="M1394" s="85"/>
      <c r="N1394" s="86"/>
      <c r="O1394" s="85"/>
      <c r="P1394" s="85"/>
    </row>
    <row r="1395" spans="1:16" x14ac:dyDescent="0.25">
      <c r="A1395" s="85"/>
      <c r="B1395" s="90"/>
      <c r="C1395" s="85"/>
      <c r="D1395" s="85"/>
      <c r="E1395" s="85"/>
      <c r="F1395" s="85"/>
      <c r="G1395" s="85"/>
      <c r="H1395" s="91"/>
      <c r="I1395" s="92"/>
      <c r="J1395" s="88"/>
      <c r="K1395" s="87"/>
      <c r="L1395" s="86"/>
      <c r="M1395" s="85"/>
      <c r="N1395" s="86"/>
      <c r="O1395" s="85"/>
      <c r="P1395" s="85"/>
    </row>
    <row r="1396" spans="1:16" x14ac:dyDescent="0.25">
      <c r="A1396" s="85"/>
      <c r="B1396" s="90"/>
      <c r="C1396" s="85"/>
      <c r="D1396" s="85"/>
      <c r="E1396" s="85"/>
      <c r="F1396" s="85"/>
      <c r="G1396" s="85"/>
      <c r="H1396" s="91"/>
      <c r="I1396" s="92"/>
      <c r="J1396" s="88"/>
      <c r="K1396" s="87"/>
      <c r="L1396" s="86"/>
      <c r="M1396" s="85"/>
      <c r="N1396" s="86"/>
      <c r="O1396" s="85"/>
      <c r="P1396" s="85"/>
    </row>
    <row r="1397" spans="1:16" x14ac:dyDescent="0.25">
      <c r="A1397" s="85"/>
      <c r="B1397" s="90"/>
      <c r="C1397" s="85"/>
      <c r="D1397" s="85"/>
      <c r="E1397" s="85"/>
      <c r="F1397" s="85"/>
      <c r="G1397" s="85"/>
      <c r="H1397" s="91"/>
      <c r="I1397" s="92"/>
      <c r="J1397" s="88"/>
      <c r="K1397" s="87"/>
      <c r="L1397" s="86"/>
      <c r="M1397" s="85"/>
      <c r="N1397" s="86"/>
      <c r="O1397" s="85"/>
      <c r="P1397" s="85"/>
    </row>
    <row r="1398" spans="1:16" x14ac:dyDescent="0.25">
      <c r="A1398" s="85"/>
      <c r="B1398" s="90"/>
      <c r="C1398" s="85"/>
      <c r="D1398" s="85"/>
      <c r="E1398" s="85"/>
      <c r="F1398" s="85"/>
      <c r="G1398" s="85"/>
      <c r="H1398" s="91"/>
      <c r="I1398" s="92"/>
      <c r="J1398" s="88"/>
      <c r="K1398" s="87"/>
      <c r="L1398" s="86"/>
      <c r="M1398" s="85"/>
      <c r="N1398" s="86"/>
      <c r="O1398" s="85"/>
      <c r="P1398" s="85"/>
    </row>
    <row r="1399" spans="1:16" x14ac:dyDescent="0.25">
      <c r="A1399" s="85"/>
      <c r="B1399" s="90"/>
      <c r="C1399" s="85"/>
      <c r="D1399" s="85"/>
      <c r="E1399" s="85"/>
      <c r="F1399" s="85"/>
      <c r="G1399" s="85"/>
      <c r="H1399" s="91"/>
      <c r="I1399" s="92"/>
      <c r="J1399" s="88"/>
      <c r="K1399" s="87"/>
      <c r="L1399" s="86"/>
      <c r="M1399" s="85"/>
      <c r="N1399" s="86"/>
      <c r="O1399" s="85"/>
      <c r="P1399" s="85"/>
    </row>
    <row r="1400" spans="1:16" x14ac:dyDescent="0.25">
      <c r="A1400" s="85"/>
      <c r="B1400" s="90"/>
      <c r="C1400" s="85"/>
      <c r="D1400" s="85"/>
      <c r="E1400" s="85"/>
      <c r="F1400" s="85"/>
      <c r="G1400" s="85"/>
      <c r="H1400" s="91"/>
      <c r="I1400" s="92"/>
      <c r="J1400" s="88"/>
      <c r="K1400" s="87"/>
      <c r="L1400" s="86"/>
      <c r="M1400" s="85"/>
      <c r="N1400" s="86"/>
      <c r="O1400" s="85"/>
      <c r="P1400" s="85"/>
    </row>
    <row r="1401" spans="1:16" x14ac:dyDescent="0.25">
      <c r="A1401" s="85"/>
      <c r="B1401" s="90"/>
      <c r="C1401" s="85"/>
      <c r="D1401" s="85"/>
      <c r="E1401" s="85"/>
      <c r="F1401" s="85"/>
      <c r="G1401" s="85"/>
      <c r="H1401" s="91"/>
      <c r="I1401" s="92"/>
      <c r="J1401" s="88"/>
      <c r="K1401" s="87"/>
      <c r="L1401" s="86"/>
      <c r="M1401" s="85"/>
      <c r="N1401" s="86"/>
      <c r="O1401" s="85"/>
      <c r="P1401" s="85"/>
    </row>
    <row r="1402" spans="1:16" x14ac:dyDescent="0.25">
      <c r="A1402" s="85"/>
      <c r="B1402" s="90"/>
      <c r="C1402" s="85"/>
      <c r="D1402" s="85"/>
      <c r="E1402" s="85"/>
      <c r="F1402" s="85"/>
      <c r="G1402" s="85"/>
      <c r="H1402" s="91"/>
      <c r="I1402" s="92"/>
      <c r="J1402" s="88"/>
      <c r="K1402" s="87"/>
      <c r="L1402" s="86"/>
      <c r="M1402" s="85"/>
      <c r="N1402" s="86"/>
      <c r="O1402" s="85"/>
      <c r="P1402" s="85"/>
    </row>
    <row r="1403" spans="1:16" x14ac:dyDescent="0.25">
      <c r="A1403" s="85"/>
      <c r="B1403" s="90"/>
      <c r="C1403" s="85"/>
      <c r="D1403" s="85"/>
      <c r="E1403" s="85"/>
      <c r="F1403" s="85"/>
      <c r="G1403" s="85"/>
      <c r="H1403" s="91"/>
      <c r="I1403" s="92"/>
      <c r="J1403" s="88"/>
      <c r="K1403" s="87"/>
      <c r="L1403" s="86"/>
      <c r="M1403" s="85"/>
      <c r="N1403" s="86"/>
      <c r="O1403" s="85"/>
      <c r="P1403" s="85"/>
    </row>
    <row r="1404" spans="1:16" x14ac:dyDescent="0.25">
      <c r="A1404" s="85"/>
      <c r="B1404" s="90"/>
      <c r="C1404" s="85"/>
      <c r="D1404" s="85"/>
      <c r="E1404" s="85"/>
      <c r="F1404" s="85"/>
      <c r="G1404" s="85"/>
      <c r="H1404" s="91"/>
      <c r="I1404" s="92"/>
      <c r="J1404" s="88"/>
      <c r="K1404" s="87"/>
      <c r="L1404" s="86"/>
      <c r="M1404" s="85"/>
      <c r="N1404" s="86"/>
      <c r="O1404" s="85"/>
      <c r="P1404" s="85"/>
    </row>
    <row r="1405" spans="1:16" x14ac:dyDescent="0.25">
      <c r="A1405" s="85"/>
      <c r="B1405" s="90"/>
      <c r="C1405" s="85"/>
      <c r="D1405" s="85"/>
      <c r="E1405" s="85"/>
      <c r="F1405" s="85"/>
      <c r="G1405" s="85"/>
      <c r="H1405" s="91"/>
      <c r="I1405" s="92"/>
      <c r="J1405" s="88"/>
      <c r="K1405" s="87"/>
      <c r="L1405" s="86"/>
      <c r="M1405" s="85"/>
      <c r="N1405" s="86"/>
      <c r="O1405" s="85"/>
      <c r="P1405" s="85"/>
    </row>
    <row r="1406" spans="1:16" x14ac:dyDescent="0.25">
      <c r="A1406" s="85"/>
      <c r="B1406" s="90"/>
      <c r="C1406" s="85"/>
      <c r="D1406" s="85"/>
      <c r="E1406" s="85"/>
      <c r="F1406" s="85"/>
      <c r="G1406" s="85"/>
      <c r="H1406" s="91"/>
      <c r="I1406" s="92"/>
      <c r="J1406" s="88"/>
      <c r="K1406" s="87"/>
      <c r="L1406" s="86"/>
      <c r="M1406" s="85"/>
      <c r="N1406" s="86"/>
      <c r="O1406" s="85"/>
      <c r="P1406" s="85"/>
    </row>
    <row r="1407" spans="1:16" x14ac:dyDescent="0.25">
      <c r="A1407" s="85"/>
      <c r="B1407" s="90"/>
      <c r="C1407" s="85"/>
      <c r="D1407" s="85"/>
      <c r="E1407" s="85"/>
      <c r="F1407" s="85"/>
      <c r="G1407" s="85"/>
      <c r="H1407" s="91"/>
      <c r="I1407" s="92"/>
      <c r="J1407" s="88"/>
      <c r="K1407" s="87"/>
      <c r="L1407" s="86"/>
      <c r="M1407" s="85"/>
      <c r="N1407" s="86"/>
      <c r="O1407" s="85"/>
      <c r="P1407" s="85"/>
    </row>
    <row r="1408" spans="1:16" x14ac:dyDescent="0.25">
      <c r="A1408" s="85"/>
      <c r="B1408" s="90"/>
      <c r="C1408" s="85"/>
      <c r="D1408" s="85"/>
      <c r="E1408" s="85"/>
      <c r="F1408" s="85"/>
      <c r="G1408" s="85"/>
      <c r="H1408" s="91"/>
      <c r="I1408" s="92"/>
      <c r="J1408" s="88"/>
      <c r="K1408" s="87"/>
      <c r="L1408" s="86"/>
      <c r="M1408" s="85"/>
      <c r="N1408" s="86"/>
      <c r="O1408" s="85"/>
      <c r="P1408" s="85"/>
    </row>
    <row r="1409" spans="1:16" x14ac:dyDescent="0.25">
      <c r="A1409" s="85"/>
      <c r="B1409" s="90"/>
      <c r="C1409" s="85"/>
      <c r="D1409" s="85"/>
      <c r="E1409" s="85"/>
      <c r="F1409" s="85"/>
      <c r="G1409" s="85"/>
      <c r="H1409" s="91"/>
      <c r="I1409" s="92"/>
      <c r="J1409" s="88"/>
      <c r="K1409" s="87"/>
      <c r="L1409" s="86"/>
      <c r="M1409" s="85"/>
      <c r="N1409" s="86"/>
      <c r="O1409" s="85"/>
      <c r="P1409" s="85"/>
    </row>
    <row r="1410" spans="1:16" x14ac:dyDescent="0.25">
      <c r="A1410" s="85"/>
      <c r="B1410" s="90"/>
      <c r="C1410" s="85"/>
      <c r="D1410" s="85"/>
      <c r="E1410" s="85"/>
      <c r="F1410" s="85"/>
      <c r="G1410" s="85"/>
      <c r="H1410" s="91"/>
      <c r="I1410" s="92"/>
      <c r="J1410" s="88"/>
      <c r="K1410" s="87"/>
      <c r="L1410" s="86"/>
      <c r="M1410" s="85"/>
      <c r="N1410" s="86"/>
      <c r="O1410" s="85"/>
      <c r="P1410" s="85"/>
    </row>
    <row r="1411" spans="1:16" x14ac:dyDescent="0.25">
      <c r="A1411" s="85"/>
      <c r="B1411" s="90"/>
      <c r="C1411" s="85"/>
      <c r="D1411" s="85"/>
      <c r="E1411" s="85"/>
      <c r="F1411" s="85"/>
      <c r="G1411" s="85"/>
      <c r="H1411" s="91"/>
      <c r="I1411" s="92"/>
      <c r="J1411" s="88"/>
      <c r="K1411" s="87"/>
      <c r="L1411" s="86"/>
      <c r="M1411" s="85"/>
      <c r="N1411" s="86"/>
      <c r="O1411" s="85"/>
      <c r="P1411" s="85"/>
    </row>
    <row r="1412" spans="1:16" x14ac:dyDescent="0.25">
      <c r="A1412" s="85"/>
      <c r="B1412" s="90"/>
      <c r="C1412" s="85"/>
      <c r="D1412" s="85"/>
      <c r="E1412" s="85"/>
      <c r="F1412" s="85"/>
      <c r="G1412" s="85"/>
      <c r="H1412" s="91"/>
      <c r="I1412" s="92"/>
      <c r="J1412" s="88"/>
      <c r="K1412" s="87"/>
      <c r="L1412" s="86"/>
      <c r="M1412" s="85"/>
      <c r="N1412" s="86"/>
      <c r="O1412" s="85"/>
      <c r="P1412" s="85"/>
    </row>
    <row r="1413" spans="1:16" x14ac:dyDescent="0.25">
      <c r="A1413" s="85"/>
      <c r="B1413" s="90"/>
      <c r="C1413" s="85"/>
      <c r="D1413" s="85"/>
      <c r="E1413" s="85"/>
      <c r="F1413" s="85"/>
      <c r="G1413" s="85"/>
      <c r="H1413" s="91"/>
      <c r="I1413" s="92"/>
      <c r="J1413" s="88"/>
      <c r="K1413" s="87"/>
      <c r="L1413" s="86"/>
      <c r="M1413" s="85"/>
      <c r="N1413" s="86"/>
      <c r="O1413" s="85"/>
      <c r="P1413" s="85"/>
    </row>
    <row r="1414" spans="1:16" x14ac:dyDescent="0.25">
      <c r="A1414" s="85"/>
      <c r="B1414" s="90"/>
      <c r="C1414" s="85"/>
      <c r="D1414" s="85"/>
      <c r="E1414" s="85"/>
      <c r="F1414" s="85"/>
      <c r="G1414" s="85"/>
      <c r="H1414" s="91"/>
      <c r="I1414" s="92"/>
      <c r="J1414" s="88"/>
      <c r="K1414" s="87"/>
      <c r="L1414" s="86"/>
      <c r="M1414" s="85"/>
      <c r="N1414" s="86"/>
      <c r="O1414" s="85"/>
      <c r="P1414" s="85"/>
    </row>
    <row r="1415" spans="1:16" x14ac:dyDescent="0.25">
      <c r="A1415" s="85"/>
      <c r="B1415" s="90"/>
      <c r="C1415" s="85"/>
      <c r="D1415" s="85"/>
      <c r="E1415" s="85"/>
      <c r="F1415" s="85"/>
      <c r="G1415" s="85"/>
      <c r="H1415" s="91"/>
      <c r="I1415" s="92"/>
      <c r="J1415" s="88"/>
      <c r="K1415" s="87"/>
      <c r="L1415" s="86"/>
      <c r="M1415" s="85"/>
      <c r="N1415" s="86"/>
      <c r="O1415" s="85"/>
      <c r="P1415" s="85"/>
    </row>
    <row r="1416" spans="1:16" x14ac:dyDescent="0.25">
      <c r="A1416" s="85"/>
      <c r="B1416" s="90"/>
      <c r="C1416" s="85"/>
      <c r="D1416" s="85"/>
      <c r="E1416" s="85"/>
      <c r="F1416" s="85"/>
      <c r="G1416" s="85"/>
      <c r="H1416" s="91"/>
      <c r="I1416" s="92"/>
      <c r="J1416" s="88"/>
      <c r="K1416" s="87"/>
      <c r="L1416" s="86"/>
      <c r="M1416" s="85"/>
      <c r="N1416" s="86"/>
      <c r="O1416" s="85"/>
      <c r="P1416" s="85"/>
    </row>
    <row r="1417" spans="1:16" x14ac:dyDescent="0.25">
      <c r="A1417" s="85"/>
      <c r="B1417" s="90"/>
      <c r="C1417" s="85"/>
      <c r="D1417" s="85"/>
      <c r="E1417" s="85"/>
      <c r="F1417" s="85"/>
      <c r="G1417" s="85"/>
      <c r="H1417" s="91"/>
      <c r="I1417" s="92"/>
      <c r="J1417" s="88"/>
      <c r="K1417" s="87"/>
      <c r="L1417" s="86"/>
      <c r="M1417" s="85"/>
      <c r="N1417" s="86"/>
      <c r="O1417" s="85"/>
      <c r="P1417" s="85"/>
    </row>
    <row r="1418" spans="1:16" x14ac:dyDescent="0.25">
      <c r="A1418" s="85"/>
      <c r="B1418" s="90"/>
      <c r="C1418" s="85"/>
      <c r="D1418" s="85"/>
      <c r="E1418" s="85"/>
      <c r="F1418" s="85"/>
      <c r="G1418" s="85"/>
      <c r="H1418" s="91"/>
      <c r="I1418" s="92"/>
      <c r="J1418" s="88"/>
      <c r="K1418" s="87"/>
      <c r="L1418" s="86"/>
      <c r="M1418" s="85"/>
      <c r="N1418" s="86"/>
      <c r="O1418" s="85"/>
      <c r="P1418" s="85"/>
    </row>
    <row r="1419" spans="1:16" x14ac:dyDescent="0.25">
      <c r="A1419" s="85"/>
      <c r="B1419" s="90"/>
      <c r="C1419" s="85"/>
      <c r="D1419" s="85"/>
      <c r="E1419" s="85"/>
      <c r="F1419" s="85"/>
      <c r="G1419" s="85"/>
      <c r="H1419" s="91"/>
      <c r="I1419" s="92"/>
      <c r="J1419" s="88"/>
      <c r="K1419" s="87"/>
      <c r="L1419" s="86"/>
      <c r="M1419" s="85"/>
      <c r="N1419" s="86"/>
      <c r="O1419" s="85"/>
      <c r="P1419" s="85"/>
    </row>
    <row r="1420" spans="1:16" x14ac:dyDescent="0.25">
      <c r="A1420" s="85"/>
      <c r="B1420" s="90"/>
      <c r="C1420" s="85"/>
      <c r="D1420" s="85"/>
      <c r="E1420" s="85"/>
      <c r="F1420" s="85"/>
      <c r="G1420" s="85"/>
      <c r="H1420" s="91"/>
      <c r="I1420" s="92"/>
      <c r="J1420" s="88"/>
      <c r="K1420" s="87"/>
      <c r="L1420" s="86"/>
      <c r="M1420" s="85"/>
      <c r="N1420" s="86"/>
      <c r="O1420" s="85"/>
      <c r="P1420" s="85"/>
    </row>
    <row r="1421" spans="1:16" x14ac:dyDescent="0.25">
      <c r="A1421" s="85"/>
      <c r="B1421" s="90"/>
      <c r="C1421" s="85"/>
      <c r="D1421" s="85"/>
      <c r="E1421" s="85"/>
      <c r="F1421" s="85"/>
      <c r="G1421" s="85"/>
      <c r="H1421" s="85"/>
      <c r="I1421" s="89"/>
      <c r="J1421" s="88"/>
      <c r="K1421" s="87"/>
      <c r="L1421" s="86"/>
      <c r="M1421" s="85"/>
      <c r="N1421" s="86"/>
      <c r="O1421" s="85"/>
      <c r="P1421" s="85"/>
    </row>
    <row r="1422" spans="1:16" x14ac:dyDescent="0.25">
      <c r="A1422" s="85"/>
      <c r="B1422" s="90"/>
      <c r="C1422" s="85"/>
      <c r="D1422" s="85"/>
      <c r="E1422" s="85"/>
      <c r="F1422" s="85"/>
      <c r="G1422" s="85"/>
      <c r="H1422" s="85"/>
      <c r="I1422" s="89"/>
      <c r="J1422" s="88"/>
      <c r="K1422" s="87"/>
      <c r="L1422" s="86"/>
      <c r="M1422" s="85"/>
      <c r="N1422" s="86"/>
      <c r="O1422" s="85"/>
      <c r="P1422" s="85"/>
    </row>
    <row r="1423" spans="1:16" x14ac:dyDescent="0.25">
      <c r="A1423" s="85"/>
      <c r="B1423" s="90"/>
      <c r="C1423" s="85"/>
      <c r="D1423" s="85"/>
      <c r="E1423" s="85"/>
      <c r="F1423" s="85"/>
      <c r="G1423" s="85"/>
      <c r="H1423" s="85"/>
      <c r="I1423" s="89"/>
      <c r="J1423" s="88"/>
      <c r="K1423" s="87"/>
      <c r="L1423" s="86"/>
      <c r="M1423" s="85"/>
      <c r="N1423" s="86"/>
      <c r="O1423" s="85"/>
      <c r="P1423" s="85"/>
    </row>
    <row r="1424" spans="1:16" x14ac:dyDescent="0.25">
      <c r="A1424" s="85"/>
      <c r="B1424" s="90"/>
      <c r="C1424" s="85"/>
      <c r="D1424" s="85"/>
      <c r="E1424" s="85"/>
      <c r="F1424" s="85"/>
      <c r="G1424" s="85"/>
      <c r="H1424" s="85"/>
      <c r="I1424" s="89"/>
      <c r="J1424" s="88"/>
      <c r="K1424" s="87"/>
      <c r="L1424" s="86"/>
      <c r="M1424" s="85"/>
      <c r="N1424" s="86"/>
      <c r="O1424" s="85"/>
      <c r="P1424" s="85"/>
    </row>
    <row r="1425" spans="1:16" x14ac:dyDescent="0.25">
      <c r="A1425" s="85"/>
      <c r="B1425" s="90"/>
      <c r="C1425" s="85"/>
      <c r="D1425" s="85"/>
      <c r="E1425" s="85"/>
      <c r="F1425" s="85"/>
      <c r="G1425" s="85"/>
      <c r="H1425" s="85"/>
      <c r="I1425" s="89"/>
      <c r="J1425" s="88"/>
      <c r="K1425" s="87"/>
      <c r="L1425" s="86"/>
      <c r="M1425" s="85"/>
      <c r="N1425" s="86"/>
      <c r="O1425" s="85"/>
      <c r="P1425" s="85"/>
    </row>
    <row r="1426" spans="1:16" x14ac:dyDescent="0.25">
      <c r="A1426" s="85"/>
      <c r="B1426" s="90"/>
      <c r="C1426" s="85"/>
      <c r="D1426" s="85"/>
      <c r="E1426" s="85"/>
      <c r="F1426" s="85"/>
      <c r="G1426" s="85"/>
      <c r="H1426" s="85"/>
      <c r="I1426" s="89"/>
      <c r="J1426" s="88"/>
      <c r="K1426" s="87"/>
      <c r="L1426" s="86"/>
      <c r="M1426" s="85"/>
      <c r="N1426" s="86"/>
      <c r="O1426" s="85"/>
      <c r="P1426" s="85"/>
    </row>
    <row r="1427" spans="1:16" x14ac:dyDescent="0.25">
      <c r="A1427" s="85"/>
      <c r="B1427" s="90"/>
      <c r="C1427" s="85"/>
      <c r="D1427" s="85"/>
      <c r="E1427" s="85"/>
      <c r="F1427" s="85"/>
      <c r="G1427" s="85"/>
      <c r="H1427" s="85"/>
      <c r="I1427" s="89"/>
      <c r="J1427" s="88"/>
      <c r="K1427" s="87"/>
      <c r="L1427" s="86"/>
      <c r="M1427" s="85"/>
      <c r="N1427" s="86"/>
      <c r="O1427" s="85"/>
      <c r="P1427" s="85"/>
    </row>
    <row r="1428" spans="1:16" x14ac:dyDescent="0.25">
      <c r="A1428" s="85"/>
      <c r="B1428" s="90"/>
      <c r="C1428" s="85"/>
      <c r="D1428" s="85"/>
      <c r="E1428" s="85"/>
      <c r="F1428" s="85"/>
      <c r="G1428" s="85"/>
      <c r="H1428" s="85"/>
      <c r="I1428" s="89"/>
      <c r="J1428" s="88"/>
      <c r="K1428" s="87"/>
      <c r="L1428" s="86"/>
      <c r="M1428" s="85"/>
      <c r="N1428" s="86"/>
      <c r="O1428" s="85"/>
      <c r="P1428" s="85"/>
    </row>
    <row r="1429" spans="1:16" x14ac:dyDescent="0.25">
      <c r="A1429" s="85"/>
      <c r="B1429" s="90"/>
      <c r="C1429" s="85"/>
      <c r="D1429" s="85"/>
      <c r="E1429" s="85"/>
      <c r="F1429" s="85"/>
      <c r="G1429" s="85"/>
      <c r="H1429" s="85"/>
      <c r="I1429" s="89"/>
      <c r="J1429" s="88"/>
      <c r="K1429" s="87"/>
      <c r="L1429" s="86"/>
      <c r="M1429" s="85"/>
      <c r="N1429" s="86"/>
      <c r="O1429" s="85"/>
      <c r="P1429" s="85"/>
    </row>
    <row r="1430" spans="1:16" x14ac:dyDescent="0.25">
      <c r="A1430" s="85"/>
      <c r="B1430" s="90"/>
      <c r="C1430" s="85"/>
      <c r="D1430" s="85"/>
      <c r="E1430" s="85"/>
      <c r="F1430" s="85"/>
      <c r="G1430" s="85"/>
      <c r="H1430" s="85"/>
      <c r="I1430" s="89"/>
      <c r="J1430" s="88"/>
      <c r="K1430" s="87"/>
      <c r="L1430" s="86"/>
      <c r="M1430" s="85"/>
      <c r="N1430" s="86"/>
      <c r="O1430" s="85"/>
      <c r="P1430" s="85"/>
    </row>
    <row r="1431" spans="1:16" x14ac:dyDescent="0.25">
      <c r="A1431" s="85"/>
      <c r="B1431" s="90"/>
      <c r="C1431" s="85"/>
      <c r="D1431" s="85"/>
      <c r="E1431" s="85"/>
      <c r="F1431" s="85"/>
      <c r="G1431" s="85"/>
      <c r="H1431" s="85"/>
      <c r="I1431" s="89"/>
      <c r="J1431" s="88"/>
      <c r="K1431" s="87"/>
      <c r="L1431" s="86"/>
      <c r="M1431" s="85"/>
      <c r="N1431" s="86"/>
      <c r="O1431" s="85"/>
      <c r="P1431" s="85"/>
    </row>
    <row r="1432" spans="1:16" x14ac:dyDescent="0.25">
      <c r="A1432" s="85"/>
      <c r="B1432" s="90"/>
      <c r="C1432" s="85"/>
      <c r="D1432" s="85"/>
      <c r="E1432" s="85"/>
      <c r="F1432" s="85"/>
      <c r="G1432" s="85"/>
      <c r="H1432" s="85"/>
      <c r="I1432" s="89"/>
      <c r="J1432" s="88"/>
      <c r="K1432" s="87"/>
      <c r="L1432" s="86"/>
      <c r="M1432" s="85"/>
      <c r="N1432" s="86"/>
      <c r="O1432" s="85"/>
      <c r="P1432" s="85"/>
    </row>
    <row r="1433" spans="1:16" x14ac:dyDescent="0.25">
      <c r="A1433" s="85"/>
      <c r="B1433" s="90"/>
      <c r="C1433" s="85"/>
      <c r="D1433" s="85"/>
      <c r="E1433" s="85"/>
      <c r="F1433" s="85"/>
      <c r="G1433" s="85"/>
      <c r="H1433" s="85"/>
      <c r="I1433" s="89"/>
      <c r="J1433" s="88"/>
      <c r="K1433" s="87"/>
      <c r="L1433" s="86"/>
      <c r="M1433" s="85"/>
      <c r="N1433" s="86"/>
      <c r="O1433" s="85"/>
      <c r="P1433" s="85"/>
    </row>
    <row r="1434" spans="1:16" x14ac:dyDescent="0.25">
      <c r="A1434" s="85"/>
      <c r="B1434" s="90"/>
      <c r="C1434" s="85"/>
      <c r="D1434" s="85"/>
      <c r="E1434" s="85"/>
      <c r="F1434" s="85"/>
      <c r="G1434" s="85"/>
      <c r="H1434" s="85"/>
      <c r="I1434" s="89"/>
      <c r="J1434" s="88"/>
      <c r="K1434" s="87"/>
      <c r="L1434" s="86"/>
      <c r="M1434" s="85"/>
      <c r="N1434" s="86"/>
      <c r="O1434" s="85"/>
      <c r="P1434" s="85"/>
    </row>
    <row r="1435" spans="1:16" x14ac:dyDescent="0.25">
      <c r="A1435" s="85"/>
      <c r="B1435" s="90"/>
      <c r="C1435" s="85"/>
      <c r="D1435" s="85"/>
      <c r="E1435" s="85"/>
      <c r="F1435" s="85"/>
      <c r="G1435" s="85"/>
      <c r="H1435" s="85"/>
      <c r="I1435" s="89"/>
      <c r="J1435" s="88"/>
      <c r="K1435" s="87"/>
      <c r="L1435" s="86"/>
      <c r="M1435" s="85"/>
      <c r="N1435" s="86"/>
      <c r="O1435" s="85"/>
      <c r="P1435" s="85"/>
    </row>
    <row r="1436" spans="1:16" x14ac:dyDescent="0.25">
      <c r="A1436" s="85"/>
      <c r="B1436" s="90"/>
      <c r="C1436" s="85"/>
      <c r="D1436" s="85"/>
      <c r="E1436" s="85"/>
      <c r="F1436" s="85"/>
      <c r="G1436" s="85"/>
      <c r="H1436" s="85"/>
      <c r="I1436" s="89"/>
      <c r="J1436" s="88"/>
      <c r="K1436" s="87"/>
      <c r="L1436" s="86"/>
      <c r="M1436" s="85"/>
      <c r="N1436" s="86"/>
      <c r="O1436" s="85"/>
      <c r="P1436" s="85"/>
    </row>
    <row r="1437" spans="1:16" x14ac:dyDescent="0.25">
      <c r="A1437" s="85"/>
      <c r="B1437" s="90"/>
      <c r="C1437" s="85"/>
      <c r="D1437" s="85"/>
      <c r="E1437" s="85"/>
      <c r="F1437" s="85"/>
      <c r="G1437" s="85"/>
      <c r="H1437" s="85"/>
      <c r="I1437" s="89"/>
      <c r="J1437" s="88"/>
      <c r="K1437" s="87"/>
      <c r="L1437" s="86"/>
      <c r="M1437" s="85"/>
      <c r="N1437" s="86"/>
      <c r="O1437" s="85"/>
      <c r="P1437" s="85"/>
    </row>
    <row r="1438" spans="1:16" x14ac:dyDescent="0.25">
      <c r="A1438" s="85"/>
      <c r="B1438" s="90"/>
      <c r="C1438" s="85"/>
      <c r="D1438" s="85"/>
      <c r="E1438" s="85"/>
      <c r="F1438" s="85"/>
      <c r="G1438" s="85"/>
      <c r="H1438" s="85"/>
      <c r="I1438" s="89"/>
      <c r="J1438" s="88"/>
      <c r="K1438" s="87"/>
      <c r="L1438" s="86"/>
      <c r="M1438" s="85"/>
      <c r="N1438" s="86"/>
      <c r="O1438" s="85"/>
      <c r="P1438" s="85"/>
    </row>
    <row r="1439" spans="1:16" x14ac:dyDescent="0.25">
      <c r="A1439" s="85"/>
      <c r="B1439" s="90"/>
      <c r="C1439" s="85"/>
      <c r="D1439" s="85"/>
      <c r="E1439" s="85"/>
      <c r="F1439" s="85"/>
      <c r="G1439" s="85"/>
      <c r="H1439" s="85"/>
      <c r="I1439" s="89"/>
      <c r="J1439" s="88"/>
      <c r="K1439" s="87"/>
      <c r="L1439" s="86"/>
      <c r="M1439" s="85"/>
      <c r="N1439" s="86"/>
      <c r="O1439" s="85"/>
      <c r="P1439" s="85"/>
    </row>
    <row r="1440" spans="1:16" x14ac:dyDescent="0.25">
      <c r="A1440" s="85"/>
      <c r="B1440" s="90"/>
      <c r="C1440" s="85"/>
      <c r="D1440" s="85"/>
      <c r="E1440" s="85"/>
      <c r="F1440" s="85"/>
      <c r="G1440" s="85"/>
      <c r="H1440" s="85"/>
      <c r="I1440" s="89"/>
      <c r="J1440" s="88"/>
      <c r="K1440" s="87"/>
      <c r="L1440" s="86"/>
      <c r="M1440" s="85"/>
      <c r="N1440" s="86"/>
      <c r="O1440" s="85"/>
      <c r="P1440" s="85"/>
    </row>
    <row r="1441" spans="1:16" x14ac:dyDescent="0.25">
      <c r="A1441" s="85"/>
      <c r="B1441" s="90"/>
      <c r="C1441" s="85"/>
      <c r="D1441" s="85"/>
      <c r="E1441" s="85"/>
      <c r="F1441" s="85"/>
      <c r="G1441" s="85"/>
      <c r="H1441" s="85"/>
      <c r="I1441" s="89"/>
      <c r="J1441" s="88"/>
      <c r="K1441" s="87"/>
      <c r="L1441" s="86"/>
      <c r="M1441" s="85"/>
      <c r="N1441" s="86"/>
      <c r="O1441" s="85"/>
      <c r="P1441" s="85"/>
    </row>
    <row r="1442" spans="1:16" x14ac:dyDescent="0.25">
      <c r="A1442" s="85"/>
      <c r="B1442" s="90"/>
      <c r="C1442" s="85"/>
      <c r="D1442" s="85"/>
      <c r="E1442" s="85"/>
      <c r="F1442" s="85"/>
      <c r="G1442" s="85"/>
      <c r="H1442" s="85"/>
      <c r="I1442" s="89"/>
      <c r="J1442" s="88"/>
      <c r="K1442" s="87"/>
      <c r="L1442" s="86"/>
      <c r="M1442" s="85"/>
      <c r="N1442" s="86"/>
      <c r="O1442" s="85"/>
      <c r="P1442" s="85"/>
    </row>
    <row r="1443" spans="1:16" x14ac:dyDescent="0.25">
      <c r="A1443" s="85"/>
      <c r="B1443" s="90"/>
      <c r="C1443" s="85"/>
      <c r="D1443" s="85"/>
      <c r="E1443" s="85"/>
      <c r="F1443" s="85"/>
      <c r="G1443" s="85"/>
      <c r="H1443" s="85"/>
      <c r="I1443" s="89"/>
      <c r="J1443" s="88"/>
      <c r="K1443" s="87"/>
      <c r="L1443" s="86"/>
      <c r="M1443" s="85"/>
      <c r="N1443" s="86"/>
      <c r="O1443" s="85"/>
      <c r="P1443" s="85"/>
    </row>
    <row r="1444" spans="1:16" x14ac:dyDescent="0.25">
      <c r="A1444" s="85"/>
      <c r="B1444" s="90"/>
      <c r="C1444" s="85"/>
      <c r="D1444" s="85"/>
      <c r="E1444" s="85"/>
      <c r="F1444" s="85"/>
      <c r="G1444" s="85"/>
      <c r="H1444" s="85"/>
      <c r="I1444" s="89"/>
      <c r="J1444" s="88"/>
      <c r="K1444" s="87"/>
      <c r="L1444" s="86"/>
      <c r="M1444" s="85"/>
      <c r="N1444" s="86"/>
      <c r="O1444" s="85"/>
      <c r="P1444" s="85"/>
    </row>
    <row r="1445" spans="1:16" x14ac:dyDescent="0.25">
      <c r="A1445" s="85"/>
      <c r="B1445" s="90"/>
      <c r="C1445" s="85"/>
      <c r="D1445" s="85"/>
      <c r="E1445" s="85"/>
      <c r="F1445" s="85"/>
      <c r="G1445" s="85"/>
      <c r="H1445" s="85"/>
      <c r="I1445" s="89"/>
      <c r="J1445" s="88"/>
      <c r="K1445" s="87"/>
      <c r="L1445" s="86"/>
      <c r="M1445" s="85"/>
      <c r="N1445" s="86"/>
      <c r="O1445" s="85"/>
      <c r="P1445" s="85"/>
    </row>
    <row r="1446" spans="1:16" x14ac:dyDescent="0.25">
      <c r="A1446" s="85"/>
      <c r="B1446" s="90"/>
      <c r="C1446" s="85"/>
      <c r="D1446" s="85"/>
      <c r="E1446" s="85"/>
      <c r="F1446" s="85"/>
      <c r="G1446" s="85"/>
      <c r="H1446" s="85"/>
      <c r="I1446" s="89"/>
      <c r="J1446" s="88"/>
      <c r="K1446" s="87"/>
      <c r="L1446" s="86"/>
      <c r="M1446" s="85"/>
      <c r="N1446" s="86"/>
      <c r="O1446" s="85"/>
      <c r="P1446" s="85"/>
    </row>
    <row r="1447" spans="1:16" x14ac:dyDescent="0.25">
      <c r="A1447" s="85"/>
      <c r="B1447" s="90"/>
      <c r="C1447" s="85"/>
      <c r="D1447" s="85"/>
      <c r="E1447" s="85"/>
      <c r="F1447" s="85"/>
      <c r="G1447" s="85"/>
      <c r="H1447" s="85"/>
      <c r="I1447" s="89"/>
      <c r="J1447" s="88"/>
      <c r="K1447" s="87"/>
      <c r="L1447" s="86"/>
      <c r="M1447" s="85"/>
      <c r="N1447" s="86"/>
      <c r="O1447" s="85"/>
      <c r="P1447" s="85"/>
    </row>
    <row r="1448" spans="1:16" x14ac:dyDescent="0.25">
      <c r="A1448" s="85"/>
      <c r="B1448" s="90"/>
      <c r="C1448" s="85"/>
      <c r="D1448" s="85"/>
      <c r="E1448" s="85"/>
      <c r="F1448" s="85"/>
      <c r="G1448" s="85"/>
      <c r="H1448" s="85"/>
      <c r="I1448" s="89"/>
      <c r="J1448" s="88"/>
      <c r="K1448" s="87"/>
      <c r="L1448" s="86"/>
      <c r="M1448" s="85"/>
      <c r="N1448" s="86"/>
      <c r="O1448" s="85"/>
      <c r="P1448" s="85"/>
    </row>
    <row r="1449" spans="1:16" x14ac:dyDescent="0.25">
      <c r="A1449" s="85"/>
      <c r="B1449" s="90"/>
      <c r="C1449" s="85"/>
      <c r="D1449" s="85"/>
      <c r="E1449" s="85"/>
      <c r="F1449" s="85"/>
      <c r="G1449" s="85"/>
      <c r="H1449" s="85"/>
      <c r="I1449" s="89"/>
      <c r="J1449" s="88"/>
      <c r="K1449" s="87"/>
      <c r="L1449" s="86"/>
      <c r="M1449" s="85"/>
      <c r="N1449" s="86"/>
      <c r="O1449" s="85"/>
      <c r="P1449" s="85"/>
    </row>
    <row r="1450" spans="1:16" x14ac:dyDescent="0.25">
      <c r="A1450" s="85"/>
      <c r="B1450" s="90"/>
      <c r="C1450" s="85"/>
      <c r="D1450" s="85"/>
      <c r="E1450" s="85"/>
      <c r="F1450" s="85"/>
      <c r="G1450" s="85"/>
      <c r="H1450" s="85"/>
      <c r="I1450" s="89"/>
      <c r="J1450" s="88"/>
      <c r="K1450" s="87"/>
      <c r="L1450" s="86"/>
      <c r="M1450" s="85"/>
      <c r="N1450" s="86"/>
      <c r="O1450" s="85"/>
      <c r="P1450" s="85"/>
    </row>
    <row r="1451" spans="1:16" x14ac:dyDescent="0.25">
      <c r="A1451" s="85"/>
      <c r="B1451" s="90"/>
      <c r="C1451" s="85"/>
      <c r="D1451" s="85"/>
      <c r="E1451" s="85"/>
      <c r="F1451" s="85"/>
      <c r="G1451" s="85"/>
      <c r="H1451" s="85"/>
      <c r="I1451" s="89"/>
      <c r="J1451" s="88"/>
      <c r="K1451" s="87"/>
      <c r="L1451" s="86"/>
      <c r="M1451" s="85"/>
      <c r="N1451" s="86"/>
      <c r="O1451" s="85"/>
      <c r="P1451" s="85"/>
    </row>
    <row r="1452" spans="1:16" x14ac:dyDescent="0.25">
      <c r="A1452" s="85"/>
      <c r="B1452" s="90"/>
      <c r="C1452" s="85"/>
      <c r="D1452" s="85"/>
      <c r="E1452" s="85"/>
      <c r="F1452" s="85"/>
      <c r="G1452" s="85"/>
      <c r="H1452" s="85"/>
      <c r="I1452" s="89"/>
      <c r="J1452" s="88"/>
      <c r="K1452" s="87"/>
      <c r="L1452" s="86"/>
      <c r="M1452" s="85"/>
      <c r="N1452" s="86"/>
      <c r="O1452" s="85"/>
      <c r="P1452" s="85"/>
    </row>
    <row r="1453" spans="1:16" x14ac:dyDescent="0.25">
      <c r="A1453" s="85"/>
      <c r="B1453" s="90"/>
      <c r="C1453" s="85"/>
      <c r="D1453" s="85"/>
      <c r="E1453" s="85"/>
      <c r="F1453" s="85"/>
      <c r="G1453" s="85"/>
      <c r="H1453" s="85"/>
      <c r="I1453" s="89"/>
      <c r="J1453" s="88"/>
      <c r="K1453" s="87"/>
      <c r="L1453" s="86"/>
      <c r="M1453" s="85"/>
      <c r="N1453" s="86"/>
      <c r="O1453" s="85"/>
      <c r="P1453" s="85"/>
    </row>
    <row r="1454" spans="1:16" x14ac:dyDescent="0.25">
      <c r="A1454" s="85"/>
      <c r="B1454" s="90"/>
      <c r="C1454" s="85"/>
      <c r="D1454" s="85"/>
      <c r="E1454" s="85"/>
      <c r="F1454" s="85"/>
      <c r="G1454" s="85"/>
      <c r="H1454" s="85"/>
      <c r="I1454" s="89"/>
      <c r="J1454" s="88"/>
      <c r="K1454" s="87"/>
      <c r="L1454" s="86"/>
      <c r="M1454" s="85"/>
      <c r="N1454" s="86"/>
      <c r="O1454" s="85"/>
      <c r="P1454" s="85"/>
    </row>
    <row r="1455" spans="1:16" x14ac:dyDescent="0.25">
      <c r="A1455" s="85"/>
      <c r="B1455" s="90"/>
      <c r="C1455" s="85"/>
      <c r="D1455" s="85"/>
      <c r="E1455" s="85"/>
      <c r="F1455" s="85"/>
      <c r="G1455" s="85"/>
      <c r="H1455" s="85"/>
      <c r="I1455" s="89"/>
      <c r="J1455" s="88"/>
      <c r="K1455" s="87"/>
      <c r="L1455" s="86"/>
      <c r="M1455" s="85"/>
      <c r="N1455" s="86"/>
      <c r="O1455" s="85"/>
      <c r="P1455" s="85"/>
    </row>
    <row r="1456" spans="1:16" x14ac:dyDescent="0.25">
      <c r="A1456" s="85"/>
      <c r="B1456" s="90"/>
      <c r="C1456" s="85"/>
      <c r="D1456" s="85"/>
      <c r="E1456" s="85"/>
      <c r="F1456" s="85"/>
      <c r="G1456" s="85"/>
      <c r="H1456" s="85"/>
      <c r="I1456" s="89"/>
      <c r="J1456" s="88"/>
      <c r="K1456" s="87"/>
      <c r="L1456" s="86"/>
      <c r="M1456" s="85"/>
      <c r="N1456" s="86"/>
      <c r="O1456" s="85"/>
      <c r="P1456" s="85"/>
    </row>
    <row r="1457" spans="1:16" x14ac:dyDescent="0.25">
      <c r="A1457" s="85"/>
      <c r="B1457" s="90"/>
      <c r="C1457" s="85"/>
      <c r="D1457" s="85"/>
      <c r="E1457" s="85"/>
      <c r="F1457" s="85"/>
      <c r="G1457" s="85"/>
      <c r="H1457" s="85"/>
      <c r="I1457" s="89"/>
      <c r="J1457" s="88"/>
      <c r="K1457" s="87"/>
      <c r="L1457" s="86"/>
      <c r="M1457" s="85"/>
      <c r="N1457" s="86"/>
      <c r="O1457" s="85"/>
      <c r="P1457" s="85"/>
    </row>
    <row r="1458" spans="1:16" x14ac:dyDescent="0.25">
      <c r="A1458" s="85"/>
      <c r="B1458" s="90"/>
      <c r="C1458" s="85"/>
      <c r="D1458" s="85"/>
      <c r="E1458" s="85"/>
      <c r="F1458" s="85"/>
      <c r="G1458" s="85"/>
      <c r="H1458" s="85"/>
      <c r="I1458" s="89"/>
      <c r="J1458" s="88"/>
      <c r="K1458" s="87"/>
      <c r="L1458" s="86"/>
      <c r="M1458" s="85"/>
      <c r="N1458" s="86"/>
      <c r="O1458" s="85"/>
      <c r="P1458" s="85"/>
    </row>
    <row r="1459" spans="1:16" x14ac:dyDescent="0.25">
      <c r="A1459" s="85"/>
      <c r="B1459" s="90"/>
      <c r="C1459" s="85"/>
      <c r="D1459" s="85"/>
      <c r="E1459" s="85"/>
      <c r="F1459" s="85"/>
      <c r="G1459" s="85"/>
      <c r="H1459" s="85"/>
      <c r="I1459" s="89"/>
      <c r="J1459" s="88"/>
      <c r="K1459" s="87"/>
      <c r="L1459" s="86"/>
      <c r="M1459" s="85"/>
      <c r="N1459" s="86"/>
      <c r="O1459" s="85"/>
      <c r="P1459" s="85"/>
    </row>
    <row r="1460" spans="1:16" x14ac:dyDescent="0.25">
      <c r="A1460" s="85"/>
      <c r="B1460" s="90"/>
      <c r="C1460" s="85"/>
      <c r="D1460" s="85"/>
      <c r="E1460" s="85"/>
      <c r="F1460" s="85"/>
      <c r="G1460" s="85"/>
      <c r="H1460" s="85"/>
      <c r="I1460" s="89"/>
      <c r="J1460" s="88"/>
      <c r="K1460" s="87"/>
      <c r="L1460" s="86"/>
      <c r="M1460" s="85"/>
      <c r="N1460" s="86"/>
      <c r="O1460" s="85"/>
      <c r="P1460" s="85"/>
    </row>
    <row r="1461" spans="1:16" x14ac:dyDescent="0.25">
      <c r="A1461" s="85"/>
      <c r="B1461" s="90"/>
      <c r="C1461" s="85"/>
      <c r="D1461" s="85"/>
      <c r="E1461" s="85"/>
      <c r="F1461" s="85"/>
      <c r="G1461" s="85"/>
      <c r="H1461" s="85"/>
      <c r="I1461" s="89"/>
      <c r="J1461" s="88"/>
      <c r="K1461" s="87"/>
      <c r="L1461" s="86"/>
      <c r="M1461" s="85"/>
      <c r="N1461" s="86"/>
      <c r="O1461" s="85"/>
      <c r="P1461" s="85"/>
    </row>
    <row r="1462" spans="1:16" x14ac:dyDescent="0.25">
      <c r="A1462" s="85"/>
      <c r="B1462" s="90"/>
      <c r="C1462" s="85"/>
      <c r="D1462" s="85"/>
      <c r="E1462" s="85"/>
      <c r="F1462" s="85"/>
      <c r="G1462" s="85"/>
      <c r="H1462" s="85"/>
      <c r="I1462" s="89"/>
      <c r="J1462" s="88"/>
      <c r="K1462" s="87"/>
      <c r="L1462" s="86"/>
      <c r="M1462" s="85"/>
      <c r="N1462" s="86"/>
      <c r="O1462" s="85"/>
      <c r="P1462" s="85"/>
    </row>
    <row r="1463" spans="1:16" x14ac:dyDescent="0.25">
      <c r="A1463" s="85"/>
      <c r="B1463" s="90"/>
      <c r="C1463" s="85"/>
      <c r="D1463" s="85"/>
      <c r="E1463" s="85"/>
      <c r="F1463" s="85"/>
      <c r="G1463" s="85"/>
      <c r="H1463" s="85"/>
      <c r="I1463" s="89"/>
      <c r="J1463" s="88"/>
      <c r="K1463" s="87"/>
      <c r="L1463" s="86"/>
      <c r="M1463" s="85"/>
      <c r="N1463" s="86"/>
      <c r="O1463" s="85"/>
      <c r="P1463" s="85"/>
    </row>
    <row r="1464" spans="1:16" x14ac:dyDescent="0.25">
      <c r="A1464" s="85"/>
      <c r="B1464" s="90"/>
      <c r="C1464" s="85"/>
      <c r="D1464" s="85"/>
      <c r="E1464" s="85"/>
      <c r="F1464" s="85"/>
      <c r="G1464" s="85"/>
      <c r="H1464" s="85"/>
      <c r="I1464" s="89"/>
      <c r="J1464" s="88"/>
      <c r="K1464" s="87"/>
      <c r="L1464" s="86"/>
      <c r="M1464" s="85"/>
      <c r="N1464" s="86"/>
      <c r="O1464" s="85"/>
      <c r="P1464" s="85"/>
    </row>
    <row r="1465" spans="1:16" x14ac:dyDescent="0.25">
      <c r="A1465" s="85"/>
      <c r="B1465" s="90"/>
      <c r="C1465" s="85"/>
      <c r="D1465" s="85"/>
      <c r="E1465" s="85"/>
      <c r="F1465" s="85"/>
      <c r="G1465" s="85"/>
      <c r="H1465" s="85"/>
      <c r="I1465" s="89"/>
      <c r="J1465" s="88"/>
      <c r="K1465" s="87"/>
      <c r="L1465" s="86"/>
      <c r="M1465" s="85"/>
      <c r="N1465" s="86"/>
      <c r="O1465" s="85"/>
      <c r="P1465" s="85"/>
    </row>
    <row r="1466" spans="1:16" x14ac:dyDescent="0.25">
      <c r="A1466" s="85"/>
      <c r="B1466" s="90"/>
      <c r="C1466" s="85"/>
      <c r="D1466" s="85"/>
      <c r="E1466" s="85"/>
      <c r="F1466" s="85"/>
      <c r="G1466" s="85"/>
      <c r="H1466" s="85"/>
      <c r="I1466" s="89"/>
      <c r="J1466" s="88"/>
      <c r="K1466" s="87"/>
      <c r="L1466" s="86"/>
      <c r="M1466" s="85"/>
      <c r="N1466" s="86"/>
      <c r="O1466" s="85"/>
      <c r="P1466" s="85"/>
    </row>
    <row r="1467" spans="1:16" x14ac:dyDescent="0.25">
      <c r="A1467" s="85"/>
      <c r="B1467" s="90"/>
      <c r="C1467" s="85"/>
      <c r="D1467" s="85"/>
      <c r="E1467" s="85"/>
      <c r="F1467" s="85"/>
      <c r="G1467" s="85"/>
      <c r="H1467" s="85"/>
      <c r="I1467" s="89"/>
      <c r="J1467" s="88"/>
      <c r="K1467" s="87"/>
      <c r="L1467" s="86"/>
      <c r="M1467" s="85"/>
      <c r="N1467" s="86"/>
      <c r="O1467" s="85"/>
      <c r="P1467" s="85"/>
    </row>
    <row r="1468" spans="1:16" x14ac:dyDescent="0.25">
      <c r="A1468" s="85"/>
      <c r="B1468" s="90"/>
      <c r="C1468" s="85"/>
      <c r="D1468" s="85"/>
      <c r="E1468" s="85"/>
      <c r="F1468" s="85"/>
      <c r="G1468" s="85"/>
      <c r="H1468" s="85"/>
      <c r="I1468" s="89"/>
      <c r="J1468" s="88"/>
      <c r="K1468" s="87"/>
      <c r="L1468" s="86"/>
      <c r="M1468" s="85"/>
      <c r="N1468" s="86"/>
      <c r="O1468" s="85"/>
      <c r="P1468" s="85"/>
    </row>
    <row r="1469" spans="1:16" x14ac:dyDescent="0.25">
      <c r="A1469" s="85"/>
      <c r="B1469" s="90"/>
      <c r="C1469" s="85"/>
      <c r="D1469" s="85"/>
      <c r="E1469" s="85"/>
      <c r="F1469" s="85"/>
      <c r="G1469" s="85"/>
      <c r="H1469" s="85"/>
      <c r="I1469" s="89"/>
      <c r="J1469" s="88"/>
      <c r="K1469" s="87"/>
      <c r="L1469" s="86"/>
      <c r="M1469" s="85"/>
      <c r="N1469" s="86"/>
      <c r="O1469" s="85"/>
      <c r="P1469" s="85"/>
    </row>
    <row r="1470" spans="1:16" x14ac:dyDescent="0.25">
      <c r="A1470" s="85"/>
      <c r="B1470" s="90"/>
      <c r="C1470" s="85"/>
      <c r="D1470" s="85"/>
      <c r="E1470" s="85"/>
      <c r="F1470" s="85"/>
      <c r="G1470" s="85"/>
      <c r="H1470" s="85"/>
      <c r="I1470" s="89"/>
      <c r="J1470" s="88"/>
      <c r="K1470" s="87"/>
      <c r="L1470" s="86"/>
      <c r="M1470" s="85"/>
      <c r="N1470" s="86"/>
      <c r="O1470" s="85"/>
      <c r="P1470" s="85"/>
    </row>
    <row r="1471" spans="1:16" x14ac:dyDescent="0.25">
      <c r="A1471" s="85"/>
      <c r="B1471" s="90"/>
      <c r="C1471" s="85"/>
      <c r="D1471" s="85"/>
      <c r="E1471" s="85"/>
      <c r="F1471" s="85"/>
      <c r="G1471" s="85"/>
      <c r="H1471" s="85"/>
      <c r="I1471" s="89"/>
      <c r="J1471" s="88"/>
      <c r="K1471" s="87"/>
      <c r="L1471" s="86"/>
      <c r="M1471" s="85"/>
      <c r="N1471" s="86"/>
      <c r="O1471" s="85"/>
      <c r="P1471" s="85"/>
    </row>
    <row r="1472" spans="1:16" x14ac:dyDescent="0.25">
      <c r="A1472" s="85"/>
      <c r="B1472" s="90"/>
      <c r="C1472" s="85"/>
      <c r="D1472" s="85"/>
      <c r="E1472" s="85"/>
      <c r="F1472" s="85"/>
      <c r="G1472" s="85"/>
      <c r="H1472" s="85"/>
      <c r="I1472" s="89"/>
      <c r="J1472" s="88"/>
      <c r="K1472" s="87"/>
      <c r="L1472" s="86"/>
      <c r="M1472" s="85"/>
      <c r="N1472" s="86"/>
      <c r="O1472" s="85"/>
      <c r="P1472" s="85"/>
    </row>
    <row r="1473" spans="1:16" x14ac:dyDescent="0.25">
      <c r="A1473" s="85"/>
      <c r="B1473" s="90"/>
      <c r="C1473" s="85"/>
      <c r="D1473" s="85"/>
      <c r="E1473" s="85"/>
      <c r="F1473" s="85"/>
      <c r="G1473" s="85"/>
      <c r="H1473" s="85"/>
      <c r="I1473" s="89"/>
      <c r="J1473" s="88"/>
      <c r="K1473" s="87"/>
      <c r="L1473" s="86"/>
      <c r="M1473" s="85"/>
      <c r="N1473" s="86"/>
      <c r="O1473" s="85"/>
      <c r="P1473" s="85"/>
    </row>
    <row r="1474" spans="1:16" x14ac:dyDescent="0.25">
      <c r="A1474" s="85"/>
      <c r="B1474" s="90"/>
      <c r="C1474" s="85"/>
      <c r="D1474" s="85"/>
      <c r="E1474" s="85"/>
      <c r="F1474" s="85"/>
      <c r="G1474" s="85"/>
      <c r="H1474" s="85"/>
      <c r="I1474" s="89"/>
      <c r="J1474" s="88"/>
      <c r="K1474" s="87"/>
      <c r="L1474" s="86"/>
      <c r="M1474" s="85"/>
      <c r="N1474" s="86"/>
      <c r="O1474" s="85"/>
      <c r="P1474" s="85"/>
    </row>
    <row r="1475" spans="1:16" x14ac:dyDescent="0.25">
      <c r="A1475" s="85"/>
      <c r="B1475" s="90"/>
      <c r="C1475" s="85"/>
      <c r="D1475" s="85"/>
      <c r="E1475" s="85"/>
      <c r="F1475" s="85"/>
      <c r="G1475" s="85"/>
      <c r="H1475" s="85"/>
      <c r="I1475" s="89"/>
      <c r="J1475" s="88"/>
      <c r="K1475" s="87"/>
      <c r="L1475" s="86"/>
      <c r="M1475" s="85"/>
      <c r="N1475" s="86"/>
      <c r="O1475" s="85"/>
      <c r="P1475" s="85"/>
    </row>
    <row r="1476" spans="1:16" x14ac:dyDescent="0.25">
      <c r="A1476" s="85"/>
      <c r="B1476" s="90"/>
      <c r="C1476" s="85"/>
      <c r="D1476" s="85"/>
      <c r="E1476" s="85"/>
      <c r="F1476" s="85"/>
      <c r="G1476" s="85"/>
      <c r="H1476" s="85"/>
      <c r="I1476" s="89"/>
      <c r="J1476" s="88"/>
      <c r="K1476" s="87"/>
      <c r="L1476" s="86"/>
      <c r="M1476" s="85"/>
      <c r="N1476" s="86"/>
      <c r="O1476" s="85"/>
      <c r="P1476" s="85"/>
    </row>
    <row r="1477" spans="1:16" x14ac:dyDescent="0.25">
      <c r="A1477" s="85"/>
      <c r="B1477" s="90"/>
      <c r="C1477" s="85"/>
      <c r="D1477" s="85"/>
      <c r="E1477" s="85"/>
      <c r="F1477" s="85"/>
      <c r="G1477" s="85"/>
      <c r="H1477" s="85"/>
      <c r="I1477" s="89"/>
      <c r="J1477" s="88"/>
      <c r="K1477" s="87"/>
      <c r="L1477" s="86"/>
      <c r="M1477" s="85"/>
      <c r="N1477" s="86"/>
      <c r="O1477" s="85"/>
      <c r="P1477" s="85"/>
    </row>
    <row r="1478" spans="1:16" x14ac:dyDescent="0.25">
      <c r="A1478" s="85"/>
      <c r="B1478" s="90"/>
      <c r="C1478" s="85"/>
      <c r="D1478" s="85"/>
      <c r="E1478" s="85"/>
      <c r="F1478" s="85"/>
      <c r="G1478" s="85"/>
      <c r="H1478" s="85"/>
      <c r="I1478" s="89"/>
      <c r="J1478" s="88"/>
      <c r="K1478" s="87"/>
      <c r="L1478" s="86"/>
      <c r="M1478" s="85"/>
      <c r="N1478" s="86"/>
      <c r="O1478" s="85"/>
      <c r="P1478" s="85"/>
    </row>
    <row r="1479" spans="1:16" x14ac:dyDescent="0.25">
      <c r="A1479" s="85"/>
      <c r="B1479" s="90"/>
      <c r="C1479" s="85"/>
      <c r="D1479" s="85"/>
      <c r="E1479" s="85"/>
      <c r="F1479" s="85"/>
      <c r="G1479" s="85"/>
      <c r="H1479" s="85"/>
      <c r="I1479" s="89"/>
      <c r="J1479" s="88"/>
      <c r="K1479" s="87"/>
      <c r="L1479" s="86"/>
      <c r="M1479" s="85"/>
      <c r="N1479" s="86"/>
      <c r="O1479" s="85"/>
      <c r="P1479" s="85"/>
    </row>
    <row r="1480" spans="1:16" x14ac:dyDescent="0.25">
      <c r="A1480" s="85"/>
      <c r="B1480" s="90"/>
      <c r="C1480" s="85"/>
      <c r="D1480" s="85"/>
      <c r="E1480" s="85"/>
      <c r="F1480" s="85"/>
      <c r="G1480" s="85"/>
      <c r="H1480" s="85"/>
      <c r="I1480" s="89"/>
      <c r="J1480" s="88"/>
      <c r="K1480" s="87"/>
      <c r="L1480" s="86"/>
      <c r="M1480" s="85"/>
      <c r="N1480" s="86"/>
      <c r="O1480" s="85"/>
      <c r="P1480" s="85"/>
    </row>
    <row r="1481" spans="1:16" x14ac:dyDescent="0.25">
      <c r="A1481" s="85"/>
      <c r="B1481" s="90"/>
      <c r="C1481" s="85"/>
      <c r="D1481" s="85"/>
      <c r="E1481" s="85"/>
      <c r="F1481" s="85"/>
      <c r="G1481" s="85"/>
      <c r="H1481" s="85"/>
      <c r="I1481" s="89"/>
      <c r="J1481" s="88"/>
      <c r="K1481" s="87"/>
      <c r="L1481" s="86"/>
      <c r="M1481" s="85"/>
      <c r="N1481" s="86"/>
      <c r="O1481" s="85"/>
      <c r="P1481" s="85"/>
    </row>
    <row r="1482" spans="1:16" x14ac:dyDescent="0.25">
      <c r="A1482" s="85"/>
      <c r="B1482" s="90"/>
      <c r="C1482" s="85"/>
      <c r="D1482" s="85"/>
      <c r="E1482" s="85"/>
      <c r="F1482" s="85"/>
      <c r="G1482" s="85"/>
      <c r="H1482" s="85"/>
      <c r="I1482" s="89"/>
      <c r="J1482" s="88"/>
      <c r="K1482" s="87"/>
      <c r="L1482" s="86"/>
      <c r="M1482" s="85"/>
      <c r="N1482" s="86"/>
      <c r="O1482" s="85"/>
      <c r="P1482" s="85"/>
    </row>
    <row r="1483" spans="1:16" x14ac:dyDescent="0.25">
      <c r="A1483" s="85"/>
      <c r="B1483" s="90"/>
      <c r="C1483" s="85"/>
      <c r="D1483" s="85"/>
      <c r="E1483" s="85"/>
      <c r="F1483" s="85"/>
      <c r="G1483" s="85"/>
      <c r="H1483" s="85"/>
      <c r="I1483" s="89"/>
      <c r="J1483" s="88"/>
      <c r="K1483" s="87"/>
      <c r="L1483" s="86"/>
      <c r="M1483" s="85"/>
      <c r="N1483" s="86"/>
      <c r="O1483" s="85"/>
      <c r="P1483" s="85"/>
    </row>
    <row r="1484" spans="1:16" x14ac:dyDescent="0.25">
      <c r="A1484" s="85"/>
      <c r="B1484" s="90"/>
      <c r="C1484" s="85"/>
      <c r="D1484" s="85"/>
      <c r="E1484" s="85"/>
      <c r="F1484" s="85"/>
      <c r="G1484" s="85"/>
      <c r="H1484" s="85"/>
      <c r="I1484" s="89"/>
      <c r="J1484" s="88"/>
      <c r="K1484" s="87"/>
      <c r="L1484" s="86"/>
      <c r="M1484" s="85"/>
      <c r="N1484" s="86"/>
      <c r="O1484" s="85"/>
      <c r="P1484" s="85"/>
    </row>
    <row r="1485" spans="1:16" x14ac:dyDescent="0.25">
      <c r="A1485" s="85"/>
      <c r="B1485" s="90"/>
      <c r="C1485" s="85"/>
      <c r="D1485" s="85"/>
      <c r="E1485" s="85"/>
      <c r="F1485" s="85"/>
      <c r="G1485" s="85"/>
      <c r="H1485" s="85"/>
      <c r="I1485" s="89"/>
      <c r="J1485" s="88"/>
      <c r="K1485" s="87"/>
      <c r="L1485" s="86"/>
      <c r="M1485" s="85"/>
      <c r="N1485" s="86"/>
      <c r="O1485" s="85"/>
      <c r="P1485" s="85"/>
    </row>
    <row r="1486" spans="1:16" x14ac:dyDescent="0.25">
      <c r="A1486" s="85"/>
      <c r="B1486" s="90"/>
      <c r="C1486" s="85"/>
      <c r="D1486" s="85"/>
      <c r="E1486" s="85"/>
      <c r="F1486" s="85"/>
      <c r="G1486" s="85"/>
      <c r="H1486" s="85"/>
      <c r="I1486" s="89"/>
      <c r="J1486" s="88"/>
      <c r="K1486" s="87"/>
      <c r="L1486" s="86"/>
      <c r="M1486" s="85"/>
      <c r="N1486" s="86"/>
      <c r="O1486" s="85"/>
      <c r="P1486" s="85"/>
    </row>
    <row r="1487" spans="1:16" x14ac:dyDescent="0.25">
      <c r="A1487" s="85"/>
      <c r="B1487" s="90"/>
      <c r="C1487" s="85"/>
      <c r="D1487" s="85"/>
      <c r="E1487" s="85"/>
      <c r="F1487" s="85"/>
      <c r="G1487" s="85"/>
      <c r="H1487" s="85"/>
      <c r="I1487" s="89"/>
      <c r="J1487" s="88"/>
      <c r="K1487" s="87"/>
      <c r="L1487" s="86"/>
      <c r="M1487" s="85"/>
      <c r="N1487" s="86"/>
      <c r="O1487" s="85"/>
      <c r="P1487" s="85"/>
    </row>
    <row r="1488" spans="1:16" x14ac:dyDescent="0.25">
      <c r="A1488" s="85"/>
      <c r="B1488" s="90"/>
      <c r="C1488" s="85"/>
      <c r="D1488" s="85"/>
      <c r="E1488" s="85"/>
      <c r="F1488" s="85"/>
      <c r="G1488" s="85"/>
      <c r="H1488" s="85"/>
      <c r="I1488" s="89"/>
      <c r="J1488" s="88"/>
      <c r="K1488" s="87"/>
      <c r="L1488" s="86"/>
      <c r="M1488" s="85"/>
      <c r="N1488" s="86"/>
      <c r="O1488" s="85"/>
      <c r="P1488" s="85"/>
    </row>
    <row r="1489" spans="1:16" x14ac:dyDescent="0.25">
      <c r="A1489" s="85"/>
      <c r="B1489" s="90"/>
      <c r="C1489" s="85"/>
      <c r="D1489" s="85"/>
      <c r="E1489" s="85"/>
      <c r="F1489" s="85"/>
      <c r="G1489" s="85"/>
      <c r="H1489" s="85"/>
      <c r="I1489" s="89"/>
      <c r="J1489" s="88"/>
      <c r="K1489" s="87"/>
      <c r="L1489" s="86"/>
      <c r="M1489" s="85"/>
      <c r="N1489" s="86"/>
      <c r="O1489" s="85"/>
      <c r="P1489" s="85"/>
    </row>
    <row r="1490" spans="1:16" x14ac:dyDescent="0.25">
      <c r="A1490" s="85"/>
      <c r="B1490" s="90"/>
      <c r="C1490" s="85"/>
      <c r="D1490" s="85"/>
      <c r="E1490" s="85"/>
      <c r="F1490" s="85"/>
      <c r="G1490" s="85"/>
      <c r="H1490" s="85"/>
      <c r="I1490" s="89"/>
      <c r="J1490" s="88"/>
      <c r="K1490" s="87"/>
      <c r="L1490" s="86"/>
      <c r="M1490" s="85"/>
      <c r="N1490" s="86"/>
      <c r="O1490" s="85"/>
      <c r="P1490" s="85"/>
    </row>
    <row r="1491" spans="1:16" x14ac:dyDescent="0.25">
      <c r="A1491" s="85"/>
      <c r="B1491" s="90"/>
      <c r="C1491" s="85"/>
      <c r="D1491" s="85"/>
      <c r="E1491" s="85"/>
      <c r="F1491" s="85"/>
      <c r="G1491" s="85"/>
      <c r="H1491" s="85"/>
      <c r="I1491" s="89"/>
      <c r="J1491" s="88"/>
      <c r="K1491" s="87"/>
      <c r="L1491" s="86"/>
      <c r="M1491" s="85"/>
      <c r="N1491" s="86"/>
      <c r="O1491" s="85"/>
      <c r="P1491" s="85"/>
    </row>
    <row r="1492" spans="1:16" x14ac:dyDescent="0.25">
      <c r="A1492" s="85"/>
      <c r="B1492" s="90"/>
      <c r="C1492" s="85"/>
      <c r="D1492" s="85"/>
      <c r="E1492" s="85"/>
      <c r="F1492" s="85"/>
      <c r="G1492" s="85"/>
      <c r="H1492" s="85"/>
      <c r="I1492" s="89"/>
      <c r="J1492" s="88"/>
      <c r="K1492" s="87"/>
      <c r="L1492" s="86"/>
      <c r="M1492" s="85"/>
      <c r="N1492" s="86"/>
      <c r="O1492" s="85"/>
      <c r="P1492" s="85"/>
    </row>
    <row r="1493" spans="1:16" x14ac:dyDescent="0.25">
      <c r="A1493" s="85"/>
      <c r="B1493" s="90"/>
      <c r="C1493" s="85"/>
      <c r="D1493" s="85"/>
      <c r="E1493" s="85"/>
      <c r="F1493" s="85"/>
      <c r="G1493" s="85"/>
      <c r="H1493" s="85"/>
      <c r="I1493" s="89"/>
      <c r="J1493" s="88"/>
      <c r="K1493" s="87"/>
      <c r="L1493" s="86"/>
      <c r="M1493" s="85"/>
      <c r="N1493" s="86"/>
      <c r="O1493" s="85"/>
      <c r="P1493" s="85"/>
    </row>
    <row r="1494" spans="1:16" x14ac:dyDescent="0.25">
      <c r="A1494" s="85"/>
      <c r="B1494" s="90"/>
      <c r="C1494" s="85"/>
      <c r="D1494" s="85"/>
      <c r="E1494" s="85"/>
      <c r="F1494" s="85"/>
      <c r="G1494" s="85"/>
      <c r="H1494" s="85"/>
      <c r="I1494" s="89"/>
      <c r="J1494" s="88"/>
      <c r="K1494" s="87"/>
      <c r="L1494" s="86"/>
      <c r="M1494" s="85"/>
      <c r="N1494" s="86"/>
      <c r="O1494" s="85"/>
      <c r="P1494" s="85"/>
    </row>
    <row r="1495" spans="1:16" x14ac:dyDescent="0.25">
      <c r="A1495" s="85"/>
      <c r="B1495" s="90"/>
      <c r="C1495" s="85"/>
      <c r="D1495" s="85"/>
      <c r="E1495" s="85"/>
      <c r="F1495" s="85"/>
      <c r="G1495" s="85"/>
      <c r="H1495" s="85"/>
      <c r="I1495" s="89"/>
      <c r="J1495" s="88"/>
      <c r="K1495" s="87"/>
      <c r="L1495" s="86"/>
      <c r="M1495" s="85"/>
      <c r="N1495" s="86"/>
      <c r="O1495" s="85"/>
      <c r="P1495" s="85"/>
    </row>
    <row r="1496" spans="1:16" x14ac:dyDescent="0.25">
      <c r="A1496" s="85"/>
      <c r="B1496" s="90"/>
      <c r="C1496" s="85"/>
      <c r="D1496" s="85"/>
      <c r="E1496" s="85"/>
      <c r="F1496" s="85"/>
      <c r="G1496" s="85"/>
      <c r="H1496" s="85"/>
      <c r="I1496" s="89"/>
      <c r="J1496" s="88"/>
      <c r="K1496" s="87"/>
      <c r="L1496" s="86"/>
      <c r="M1496" s="85"/>
      <c r="N1496" s="86"/>
      <c r="O1496" s="85"/>
      <c r="P1496" s="85"/>
    </row>
    <row r="1497" spans="1:16" x14ac:dyDescent="0.25">
      <c r="A1497" s="85"/>
      <c r="B1497" s="90"/>
      <c r="C1497" s="85"/>
      <c r="D1497" s="85"/>
      <c r="E1497" s="85"/>
      <c r="F1497" s="85"/>
      <c r="G1497" s="85"/>
      <c r="H1497" s="85"/>
      <c r="I1497" s="89"/>
      <c r="J1497" s="88"/>
      <c r="K1497" s="87"/>
      <c r="L1497" s="86"/>
      <c r="M1497" s="85"/>
      <c r="N1497" s="86"/>
      <c r="O1497" s="85"/>
      <c r="P1497" s="85"/>
    </row>
    <row r="1498" spans="1:16" x14ac:dyDescent="0.25">
      <c r="A1498" s="85"/>
      <c r="B1498" s="90"/>
      <c r="C1498" s="85"/>
      <c r="D1498" s="85"/>
      <c r="E1498" s="85"/>
      <c r="F1498" s="85"/>
      <c r="G1498" s="85"/>
      <c r="H1498" s="85"/>
      <c r="I1498" s="89"/>
      <c r="J1498" s="88"/>
      <c r="K1498" s="87"/>
      <c r="L1498" s="86"/>
      <c r="M1498" s="85"/>
      <c r="N1498" s="86"/>
      <c r="O1498" s="85"/>
      <c r="P1498" s="85"/>
    </row>
    <row r="1499" spans="1:16" x14ac:dyDescent="0.25">
      <c r="A1499" s="85"/>
      <c r="B1499" s="90"/>
      <c r="C1499" s="85"/>
      <c r="D1499" s="85"/>
      <c r="E1499" s="85"/>
      <c r="F1499" s="85"/>
      <c r="G1499" s="85"/>
      <c r="H1499" s="85"/>
      <c r="I1499" s="89"/>
      <c r="J1499" s="88"/>
      <c r="K1499" s="87"/>
      <c r="L1499" s="86"/>
      <c r="M1499" s="85"/>
      <c r="N1499" s="86"/>
      <c r="O1499" s="85"/>
      <c r="P1499" s="85"/>
    </row>
    <row r="1500" spans="1:16" x14ac:dyDescent="0.25">
      <c r="A1500" s="85"/>
      <c r="B1500" s="90"/>
      <c r="C1500" s="85"/>
      <c r="D1500" s="85"/>
      <c r="E1500" s="85"/>
      <c r="F1500" s="85"/>
      <c r="G1500" s="85"/>
      <c r="H1500" s="85"/>
      <c r="I1500" s="89"/>
      <c r="J1500" s="88"/>
      <c r="K1500" s="87"/>
      <c r="L1500" s="86"/>
      <c r="M1500" s="85"/>
      <c r="N1500" s="86"/>
      <c r="O1500" s="85"/>
      <c r="P1500" s="85"/>
    </row>
    <row r="1501" spans="1:16" x14ac:dyDescent="0.25">
      <c r="A1501" s="85"/>
      <c r="B1501" s="90"/>
      <c r="C1501" s="85"/>
      <c r="D1501" s="85"/>
      <c r="E1501" s="85"/>
      <c r="F1501" s="85"/>
      <c r="G1501" s="85"/>
      <c r="H1501" s="85"/>
      <c r="I1501" s="89"/>
      <c r="J1501" s="88"/>
      <c r="K1501" s="87"/>
      <c r="L1501" s="86"/>
      <c r="M1501" s="85"/>
      <c r="N1501" s="86"/>
      <c r="O1501" s="85"/>
      <c r="P1501" s="85"/>
    </row>
    <row r="1502" spans="1:16" x14ac:dyDescent="0.25">
      <c r="A1502" s="85"/>
      <c r="B1502" s="90"/>
      <c r="C1502" s="85"/>
      <c r="D1502" s="85"/>
      <c r="E1502" s="85"/>
      <c r="F1502" s="85"/>
      <c r="G1502" s="85"/>
      <c r="H1502" s="85"/>
      <c r="I1502" s="89"/>
      <c r="J1502" s="88"/>
      <c r="K1502" s="87"/>
      <c r="L1502" s="86"/>
      <c r="M1502" s="85"/>
      <c r="N1502" s="86"/>
      <c r="O1502" s="85"/>
      <c r="P1502" s="85"/>
    </row>
    <row r="1503" spans="1:16" x14ac:dyDescent="0.25">
      <c r="A1503" s="85"/>
      <c r="B1503" s="90"/>
      <c r="C1503" s="85"/>
      <c r="D1503" s="85"/>
      <c r="E1503" s="85"/>
      <c r="F1503" s="85"/>
      <c r="G1503" s="85"/>
      <c r="H1503" s="85"/>
      <c r="I1503" s="89"/>
      <c r="J1503" s="88"/>
      <c r="K1503" s="87"/>
      <c r="L1503" s="86"/>
      <c r="M1503" s="85"/>
      <c r="N1503" s="86"/>
      <c r="O1503" s="85"/>
      <c r="P1503" s="85"/>
    </row>
    <row r="1504" spans="1:16" x14ac:dyDescent="0.25">
      <c r="A1504" s="85"/>
      <c r="B1504" s="90"/>
      <c r="C1504" s="85"/>
      <c r="D1504" s="85"/>
      <c r="E1504" s="85"/>
      <c r="F1504" s="85"/>
      <c r="G1504" s="85"/>
      <c r="H1504" s="85"/>
      <c r="I1504" s="89"/>
      <c r="J1504" s="88"/>
      <c r="K1504" s="87"/>
      <c r="L1504" s="86"/>
      <c r="M1504" s="85"/>
      <c r="N1504" s="86"/>
      <c r="O1504" s="85"/>
      <c r="P1504" s="85"/>
    </row>
    <row r="1505" spans="1:16" x14ac:dyDescent="0.25">
      <c r="A1505" s="85"/>
      <c r="B1505" s="90"/>
      <c r="C1505" s="85"/>
      <c r="D1505" s="85"/>
      <c r="E1505" s="85"/>
      <c r="F1505" s="85"/>
      <c r="G1505" s="85"/>
      <c r="H1505" s="85"/>
      <c r="I1505" s="89"/>
      <c r="J1505" s="88"/>
      <c r="K1505" s="87"/>
      <c r="L1505" s="86"/>
      <c r="M1505" s="85"/>
      <c r="N1505" s="86"/>
      <c r="O1505" s="85"/>
      <c r="P1505" s="85"/>
    </row>
    <row r="1506" spans="1:16" x14ac:dyDescent="0.25">
      <c r="A1506" s="85"/>
      <c r="B1506" s="90"/>
      <c r="C1506" s="85"/>
      <c r="D1506" s="85"/>
      <c r="E1506" s="85"/>
      <c r="F1506" s="85"/>
      <c r="G1506" s="85"/>
      <c r="H1506" s="85"/>
      <c r="I1506" s="89"/>
      <c r="J1506" s="88"/>
      <c r="K1506" s="87"/>
      <c r="L1506" s="86"/>
      <c r="M1506" s="85"/>
      <c r="N1506" s="86"/>
      <c r="O1506" s="85"/>
      <c r="P1506" s="85"/>
    </row>
    <row r="1507" spans="1:16" x14ac:dyDescent="0.25">
      <c r="A1507" s="85"/>
      <c r="B1507" s="90"/>
      <c r="C1507" s="85"/>
      <c r="D1507" s="85"/>
      <c r="E1507" s="85"/>
      <c r="F1507" s="85"/>
      <c r="G1507" s="85"/>
      <c r="H1507" s="85"/>
      <c r="I1507" s="89"/>
      <c r="J1507" s="88"/>
      <c r="K1507" s="87"/>
      <c r="L1507" s="86"/>
      <c r="M1507" s="85"/>
      <c r="N1507" s="86"/>
      <c r="O1507" s="85"/>
      <c r="P1507" s="85"/>
    </row>
    <row r="1508" spans="1:16" x14ac:dyDescent="0.25">
      <c r="A1508" s="85"/>
      <c r="B1508" s="90"/>
      <c r="C1508" s="85"/>
      <c r="D1508" s="85"/>
      <c r="E1508" s="85"/>
      <c r="F1508" s="85"/>
      <c r="G1508" s="85"/>
      <c r="H1508" s="85"/>
      <c r="I1508" s="89"/>
      <c r="J1508" s="88"/>
      <c r="K1508" s="87"/>
      <c r="L1508" s="86"/>
      <c r="M1508" s="85"/>
      <c r="N1508" s="86"/>
      <c r="O1508" s="85"/>
      <c r="P1508" s="85"/>
    </row>
    <row r="1509" spans="1:16" x14ac:dyDescent="0.25">
      <c r="A1509" s="85"/>
      <c r="B1509" s="90"/>
      <c r="C1509" s="85"/>
      <c r="D1509" s="85"/>
      <c r="E1509" s="85"/>
      <c r="F1509" s="85"/>
      <c r="G1509" s="85"/>
      <c r="H1509" s="85"/>
      <c r="I1509" s="89"/>
      <c r="J1509" s="88"/>
      <c r="K1509" s="87"/>
      <c r="L1509" s="86"/>
      <c r="M1509" s="85"/>
      <c r="N1509" s="86"/>
      <c r="O1509" s="85"/>
      <c r="P1509" s="85"/>
    </row>
    <row r="1510" spans="1:16" x14ac:dyDescent="0.25">
      <c r="A1510" s="85"/>
      <c r="B1510" s="90"/>
      <c r="C1510" s="85"/>
      <c r="D1510" s="85"/>
      <c r="E1510" s="85"/>
      <c r="F1510" s="85"/>
      <c r="G1510" s="85"/>
      <c r="H1510" s="85"/>
      <c r="I1510" s="89"/>
      <c r="J1510" s="88"/>
      <c r="K1510" s="87"/>
      <c r="L1510" s="86"/>
      <c r="M1510" s="85"/>
      <c r="N1510" s="86"/>
      <c r="O1510" s="85"/>
      <c r="P1510" s="85"/>
    </row>
    <row r="1511" spans="1:16" x14ac:dyDescent="0.25">
      <c r="A1511" s="85"/>
      <c r="B1511" s="90"/>
      <c r="C1511" s="85"/>
      <c r="D1511" s="85"/>
      <c r="E1511" s="85"/>
      <c r="F1511" s="85"/>
      <c r="G1511" s="85"/>
      <c r="H1511" s="85"/>
      <c r="I1511" s="89"/>
      <c r="J1511" s="88"/>
      <c r="K1511" s="87"/>
      <c r="L1511" s="86"/>
      <c r="M1511" s="85"/>
      <c r="N1511" s="86"/>
      <c r="O1511" s="85"/>
      <c r="P1511" s="85"/>
    </row>
    <row r="1512" spans="1:16" x14ac:dyDescent="0.25">
      <c r="A1512" s="85"/>
      <c r="B1512" s="90"/>
      <c r="C1512" s="85"/>
      <c r="D1512" s="85"/>
      <c r="E1512" s="85"/>
      <c r="F1512" s="85"/>
      <c r="G1512" s="85"/>
      <c r="H1512" s="85"/>
      <c r="I1512" s="89"/>
      <c r="J1512" s="88"/>
      <c r="K1512" s="87"/>
      <c r="L1512" s="86"/>
      <c r="M1512" s="85"/>
      <c r="N1512" s="86"/>
      <c r="O1512" s="85"/>
      <c r="P1512" s="85"/>
    </row>
    <row r="1513" spans="1:16" x14ac:dyDescent="0.25">
      <c r="A1513" s="85"/>
      <c r="B1513" s="90"/>
      <c r="C1513" s="85"/>
      <c r="D1513" s="85"/>
      <c r="E1513" s="85"/>
      <c r="F1513" s="85"/>
      <c r="G1513" s="85"/>
      <c r="H1513" s="85"/>
      <c r="I1513" s="89"/>
      <c r="J1513" s="88"/>
      <c r="K1513" s="87"/>
      <c r="L1513" s="86"/>
      <c r="M1513" s="85"/>
      <c r="N1513" s="86"/>
      <c r="O1513" s="85"/>
      <c r="P1513" s="85"/>
    </row>
    <row r="1514" spans="1:16" x14ac:dyDescent="0.25">
      <c r="A1514" s="85"/>
      <c r="B1514" s="90"/>
      <c r="C1514" s="85"/>
      <c r="D1514" s="85"/>
      <c r="E1514" s="85"/>
      <c r="F1514" s="85"/>
      <c r="G1514" s="85"/>
      <c r="H1514" s="85"/>
      <c r="I1514" s="89"/>
      <c r="J1514" s="88"/>
      <c r="K1514" s="87"/>
      <c r="L1514" s="86"/>
      <c r="M1514" s="85"/>
      <c r="N1514" s="86"/>
      <c r="O1514" s="85"/>
      <c r="P1514" s="85"/>
    </row>
    <row r="1515" spans="1:16" x14ac:dyDescent="0.25">
      <c r="A1515" s="85"/>
      <c r="B1515" s="90"/>
      <c r="C1515" s="85"/>
      <c r="D1515" s="85"/>
      <c r="E1515" s="85"/>
      <c r="F1515" s="85"/>
      <c r="G1515" s="85"/>
      <c r="H1515" s="85"/>
      <c r="I1515" s="89"/>
      <c r="J1515" s="88"/>
      <c r="K1515" s="87"/>
      <c r="L1515" s="86"/>
      <c r="M1515" s="85"/>
      <c r="N1515" s="86"/>
      <c r="O1515" s="85"/>
      <c r="P1515" s="85"/>
    </row>
    <row r="1516" spans="1:16" x14ac:dyDescent="0.25">
      <c r="A1516" s="85"/>
      <c r="B1516" s="90"/>
      <c r="C1516" s="85"/>
      <c r="D1516" s="85"/>
      <c r="E1516" s="85"/>
      <c r="F1516" s="85"/>
      <c r="G1516" s="85"/>
      <c r="H1516" s="85"/>
      <c r="I1516" s="89"/>
      <c r="J1516" s="88"/>
      <c r="K1516" s="87"/>
      <c r="L1516" s="86"/>
      <c r="M1516" s="85"/>
      <c r="N1516" s="86"/>
      <c r="O1516" s="85"/>
      <c r="P1516" s="85"/>
    </row>
    <row r="1517" spans="1:16" x14ac:dyDescent="0.25">
      <c r="A1517" s="85"/>
      <c r="B1517" s="90"/>
      <c r="C1517" s="85"/>
      <c r="D1517" s="85"/>
      <c r="E1517" s="85"/>
      <c r="F1517" s="85"/>
      <c r="G1517" s="85"/>
      <c r="H1517" s="85"/>
      <c r="I1517" s="89"/>
      <c r="J1517" s="88"/>
      <c r="K1517" s="87"/>
      <c r="L1517" s="86"/>
      <c r="M1517" s="85"/>
      <c r="N1517" s="86"/>
      <c r="O1517" s="85"/>
      <c r="P1517" s="85"/>
    </row>
    <row r="1518" spans="1:16" x14ac:dyDescent="0.25">
      <c r="A1518" s="85"/>
      <c r="B1518" s="90"/>
      <c r="C1518" s="85"/>
      <c r="D1518" s="85"/>
      <c r="E1518" s="85"/>
      <c r="F1518" s="85"/>
      <c r="G1518" s="85"/>
      <c r="H1518" s="85"/>
      <c r="I1518" s="89"/>
      <c r="J1518" s="88"/>
      <c r="K1518" s="87"/>
      <c r="L1518" s="86"/>
      <c r="M1518" s="85"/>
      <c r="N1518" s="86"/>
      <c r="O1518" s="85"/>
      <c r="P1518" s="85"/>
    </row>
    <row r="1519" spans="1:16" x14ac:dyDescent="0.25">
      <c r="A1519" s="85"/>
      <c r="B1519" s="90"/>
      <c r="C1519" s="85"/>
      <c r="D1519" s="85"/>
      <c r="E1519" s="85"/>
      <c r="F1519" s="85"/>
      <c r="G1519" s="85"/>
      <c r="H1519" s="85"/>
      <c r="I1519" s="89"/>
      <c r="J1519" s="88"/>
      <c r="K1519" s="87"/>
      <c r="L1519" s="86"/>
      <c r="M1519" s="85"/>
      <c r="N1519" s="86"/>
      <c r="O1519" s="85"/>
      <c r="P1519" s="85"/>
    </row>
    <row r="1520" spans="1:16" x14ac:dyDescent="0.25">
      <c r="A1520" s="85"/>
      <c r="B1520" s="90"/>
      <c r="C1520" s="85"/>
      <c r="D1520" s="85"/>
      <c r="E1520" s="85"/>
      <c r="F1520" s="85"/>
      <c r="G1520" s="85"/>
      <c r="H1520" s="85"/>
      <c r="I1520" s="89"/>
      <c r="J1520" s="88"/>
      <c r="K1520" s="87"/>
      <c r="L1520" s="86"/>
      <c r="M1520" s="85"/>
      <c r="N1520" s="86"/>
      <c r="O1520" s="85"/>
      <c r="P1520" s="85"/>
    </row>
    <row r="1521" spans="1:16" x14ac:dyDescent="0.25">
      <c r="A1521" s="85"/>
      <c r="B1521" s="90"/>
      <c r="C1521" s="85"/>
      <c r="D1521" s="85"/>
      <c r="E1521" s="85"/>
      <c r="F1521" s="85"/>
      <c r="G1521" s="85"/>
      <c r="H1521" s="85"/>
      <c r="I1521" s="89"/>
      <c r="J1521" s="88"/>
      <c r="K1521" s="87"/>
      <c r="L1521" s="86"/>
      <c r="M1521" s="85"/>
      <c r="N1521" s="86"/>
      <c r="O1521" s="85"/>
      <c r="P1521" s="85"/>
    </row>
    <row r="1522" spans="1:16" x14ac:dyDescent="0.25">
      <c r="A1522" s="85"/>
      <c r="B1522" s="90"/>
      <c r="C1522" s="85"/>
      <c r="D1522" s="85"/>
      <c r="E1522" s="85"/>
      <c r="F1522" s="85"/>
      <c r="G1522" s="85"/>
      <c r="H1522" s="85"/>
      <c r="I1522" s="89"/>
      <c r="J1522" s="88"/>
      <c r="K1522" s="87"/>
      <c r="L1522" s="86"/>
      <c r="M1522" s="85"/>
      <c r="N1522" s="86"/>
      <c r="O1522" s="85"/>
      <c r="P1522" s="85"/>
    </row>
    <row r="1523" spans="1:16" x14ac:dyDescent="0.25">
      <c r="A1523" s="85"/>
      <c r="B1523" s="90"/>
      <c r="C1523" s="85"/>
      <c r="D1523" s="85"/>
      <c r="E1523" s="85"/>
      <c r="F1523" s="85"/>
      <c r="G1523" s="85"/>
      <c r="H1523" s="85"/>
      <c r="I1523" s="89"/>
      <c r="J1523" s="88"/>
      <c r="K1523" s="87"/>
      <c r="L1523" s="86"/>
      <c r="M1523" s="85"/>
      <c r="N1523" s="86"/>
      <c r="O1523" s="85"/>
      <c r="P1523" s="85"/>
    </row>
    <row r="1524" spans="1:16" x14ac:dyDescent="0.25">
      <c r="A1524" s="85"/>
      <c r="B1524" s="90"/>
      <c r="C1524" s="85"/>
      <c r="D1524" s="85"/>
      <c r="E1524" s="85"/>
      <c r="F1524" s="85"/>
      <c r="G1524" s="85"/>
      <c r="H1524" s="85"/>
      <c r="I1524" s="89"/>
      <c r="J1524" s="88"/>
      <c r="K1524" s="87"/>
      <c r="L1524" s="86"/>
      <c r="M1524" s="85"/>
      <c r="N1524" s="86"/>
      <c r="O1524" s="85"/>
      <c r="P1524" s="85"/>
    </row>
    <row r="1525" spans="1:16" x14ac:dyDescent="0.25">
      <c r="A1525" s="85"/>
      <c r="B1525" s="90"/>
      <c r="C1525" s="85"/>
      <c r="D1525" s="85"/>
      <c r="E1525" s="85"/>
      <c r="F1525" s="85"/>
      <c r="G1525" s="85"/>
      <c r="H1525" s="85"/>
      <c r="I1525" s="89"/>
      <c r="J1525" s="88"/>
      <c r="K1525" s="87"/>
      <c r="L1525" s="86"/>
      <c r="M1525" s="85"/>
      <c r="N1525" s="86"/>
      <c r="O1525" s="85"/>
      <c r="P1525" s="85"/>
    </row>
    <row r="1526" spans="1:16" x14ac:dyDescent="0.25">
      <c r="A1526" s="85"/>
      <c r="B1526" s="90"/>
      <c r="C1526" s="85"/>
      <c r="D1526" s="85"/>
      <c r="E1526" s="85"/>
      <c r="F1526" s="85"/>
      <c r="G1526" s="85"/>
      <c r="H1526" s="85"/>
      <c r="I1526" s="89"/>
      <c r="J1526" s="88"/>
      <c r="K1526" s="87"/>
      <c r="L1526" s="86"/>
      <c r="M1526" s="85"/>
      <c r="N1526" s="86"/>
      <c r="O1526" s="85"/>
      <c r="P1526" s="85"/>
    </row>
    <row r="1527" spans="1:16" x14ac:dyDescent="0.25">
      <c r="A1527" s="85"/>
      <c r="B1527" s="90"/>
      <c r="C1527" s="85"/>
      <c r="D1527" s="85"/>
      <c r="E1527" s="85"/>
      <c r="F1527" s="85"/>
      <c r="G1527" s="85"/>
      <c r="H1527" s="85"/>
      <c r="I1527" s="89"/>
      <c r="J1527" s="88"/>
      <c r="K1527" s="87"/>
      <c r="L1527" s="86"/>
      <c r="M1527" s="85"/>
      <c r="N1527" s="86"/>
      <c r="O1527" s="85"/>
      <c r="P1527" s="85"/>
    </row>
    <row r="1528" spans="1:16" x14ac:dyDescent="0.25">
      <c r="A1528" s="85"/>
      <c r="B1528" s="90"/>
      <c r="C1528" s="85"/>
      <c r="D1528" s="85"/>
      <c r="E1528" s="85"/>
      <c r="F1528" s="85"/>
      <c r="G1528" s="85"/>
      <c r="H1528" s="85"/>
      <c r="I1528" s="89"/>
      <c r="J1528" s="88"/>
      <c r="K1528" s="87"/>
      <c r="L1528" s="86"/>
      <c r="M1528" s="85"/>
      <c r="N1528" s="86"/>
      <c r="O1528" s="85"/>
      <c r="P1528" s="85"/>
    </row>
    <row r="1529" spans="1:16" x14ac:dyDescent="0.25">
      <c r="A1529" s="85"/>
      <c r="B1529" s="90"/>
      <c r="C1529" s="85"/>
      <c r="D1529" s="85"/>
      <c r="E1529" s="85"/>
      <c r="F1529" s="85"/>
      <c r="G1529" s="85"/>
      <c r="H1529" s="85"/>
      <c r="I1529" s="89"/>
      <c r="J1529" s="88"/>
      <c r="K1529" s="87"/>
      <c r="L1529" s="86"/>
      <c r="M1529" s="85"/>
      <c r="N1529" s="86"/>
      <c r="O1529" s="85"/>
      <c r="P1529" s="85"/>
    </row>
    <row r="1530" spans="1:16" x14ac:dyDescent="0.25">
      <c r="A1530" s="85"/>
      <c r="B1530" s="90"/>
      <c r="C1530" s="85"/>
      <c r="D1530" s="85"/>
      <c r="E1530" s="85"/>
      <c r="F1530" s="85"/>
      <c r="G1530" s="85"/>
      <c r="H1530" s="85"/>
      <c r="I1530" s="89"/>
      <c r="J1530" s="88"/>
      <c r="K1530" s="87"/>
      <c r="L1530" s="86"/>
      <c r="M1530" s="85"/>
      <c r="N1530" s="86"/>
      <c r="O1530" s="85"/>
      <c r="P1530" s="85"/>
    </row>
    <row r="1531" spans="1:16" x14ac:dyDescent="0.25">
      <c r="A1531" s="85"/>
      <c r="B1531" s="90"/>
      <c r="C1531" s="85"/>
      <c r="D1531" s="85"/>
      <c r="E1531" s="85"/>
      <c r="F1531" s="85"/>
      <c r="G1531" s="85"/>
      <c r="H1531" s="85"/>
      <c r="I1531" s="89"/>
      <c r="J1531" s="88"/>
      <c r="K1531" s="87"/>
      <c r="L1531" s="86"/>
      <c r="M1531" s="85"/>
      <c r="N1531" s="86"/>
      <c r="O1531" s="85"/>
      <c r="P1531" s="85"/>
    </row>
    <row r="1532" spans="1:16" x14ac:dyDescent="0.25">
      <c r="A1532" s="85"/>
      <c r="B1532" s="90"/>
      <c r="C1532" s="85"/>
      <c r="D1532" s="85"/>
      <c r="E1532" s="85"/>
      <c r="F1532" s="85"/>
      <c r="G1532" s="85"/>
      <c r="H1532" s="85"/>
      <c r="I1532" s="89"/>
      <c r="J1532" s="88"/>
      <c r="K1532" s="87"/>
      <c r="L1532" s="86"/>
      <c r="M1532" s="85"/>
      <c r="N1532" s="86"/>
      <c r="O1532" s="85"/>
      <c r="P1532" s="85"/>
    </row>
    <row r="1533" spans="1:16" x14ac:dyDescent="0.25">
      <c r="A1533" s="85"/>
      <c r="B1533" s="90"/>
      <c r="C1533" s="85"/>
      <c r="D1533" s="85"/>
      <c r="E1533" s="85"/>
      <c r="F1533" s="85"/>
      <c r="G1533" s="85"/>
      <c r="H1533" s="85"/>
      <c r="I1533" s="89"/>
      <c r="J1533" s="88"/>
      <c r="K1533" s="87"/>
      <c r="L1533" s="86"/>
      <c r="M1533" s="85"/>
      <c r="N1533" s="86"/>
      <c r="O1533" s="85"/>
      <c r="P1533" s="85"/>
    </row>
    <row r="1534" spans="1:16" x14ac:dyDescent="0.25">
      <c r="A1534" s="85"/>
      <c r="B1534" s="90"/>
      <c r="C1534" s="85"/>
      <c r="D1534" s="85"/>
      <c r="E1534" s="85"/>
      <c r="F1534" s="85"/>
      <c r="G1534" s="85"/>
      <c r="H1534" s="85"/>
      <c r="I1534" s="89"/>
      <c r="J1534" s="88"/>
      <c r="K1534" s="87"/>
      <c r="L1534" s="86"/>
      <c r="M1534" s="85"/>
      <c r="N1534" s="86"/>
      <c r="O1534" s="85"/>
      <c r="P1534" s="85"/>
    </row>
    <row r="1535" spans="1:16" x14ac:dyDescent="0.25">
      <c r="A1535" s="85"/>
      <c r="B1535" s="90"/>
      <c r="C1535" s="85"/>
      <c r="D1535" s="85"/>
      <c r="E1535" s="85"/>
      <c r="F1535" s="85"/>
      <c r="G1535" s="85"/>
      <c r="H1535" s="85"/>
      <c r="I1535" s="89"/>
      <c r="J1535" s="88"/>
      <c r="K1535" s="87"/>
      <c r="L1535" s="86"/>
      <c r="M1535" s="85"/>
      <c r="N1535" s="86"/>
      <c r="O1535" s="85"/>
      <c r="P1535" s="85"/>
    </row>
    <row r="1536" spans="1:16" x14ac:dyDescent="0.25">
      <c r="A1536" s="85"/>
      <c r="B1536" s="90"/>
      <c r="C1536" s="85"/>
      <c r="D1536" s="85"/>
      <c r="E1536" s="85"/>
      <c r="F1536" s="85"/>
      <c r="G1536" s="85"/>
      <c r="H1536" s="85"/>
      <c r="I1536" s="89"/>
      <c r="J1536" s="88"/>
      <c r="K1536" s="87"/>
      <c r="L1536" s="86"/>
      <c r="M1536" s="85"/>
      <c r="N1536" s="86"/>
      <c r="O1536" s="85"/>
      <c r="P1536" s="85"/>
    </row>
    <row r="1537" spans="1:16" x14ac:dyDescent="0.25">
      <c r="A1537" s="85"/>
      <c r="B1537" s="90"/>
      <c r="C1537" s="85"/>
      <c r="D1537" s="85"/>
      <c r="E1537" s="85"/>
      <c r="F1537" s="85"/>
      <c r="G1537" s="85"/>
      <c r="H1537" s="85"/>
      <c r="I1537" s="89"/>
      <c r="J1537" s="88"/>
      <c r="K1537" s="87"/>
      <c r="L1537" s="86"/>
      <c r="M1537" s="85"/>
      <c r="N1537" s="86"/>
      <c r="O1537" s="85"/>
      <c r="P1537" s="85"/>
    </row>
    <row r="1538" spans="1:16" x14ac:dyDescent="0.25">
      <c r="A1538" s="85"/>
      <c r="B1538" s="90"/>
      <c r="C1538" s="85"/>
      <c r="D1538" s="85"/>
      <c r="E1538" s="85"/>
      <c r="F1538" s="85"/>
      <c r="G1538" s="85"/>
      <c r="H1538" s="85"/>
      <c r="I1538" s="89"/>
      <c r="J1538" s="88"/>
      <c r="K1538" s="87"/>
      <c r="L1538" s="86"/>
      <c r="M1538" s="85"/>
      <c r="N1538" s="86"/>
      <c r="O1538" s="85"/>
      <c r="P1538" s="85"/>
    </row>
    <row r="1539" spans="1:16" x14ac:dyDescent="0.25">
      <c r="A1539" s="85"/>
      <c r="B1539" s="90"/>
      <c r="C1539" s="85"/>
      <c r="D1539" s="85"/>
      <c r="E1539" s="85"/>
      <c r="F1539" s="85"/>
      <c r="G1539" s="85"/>
      <c r="H1539" s="85"/>
      <c r="I1539" s="89"/>
      <c r="J1539" s="88"/>
      <c r="K1539" s="87"/>
      <c r="L1539" s="86"/>
      <c r="M1539" s="85"/>
      <c r="N1539" s="86"/>
      <c r="O1539" s="85"/>
      <c r="P1539" s="85"/>
    </row>
    <row r="1540" spans="1:16" x14ac:dyDescent="0.25">
      <c r="A1540" s="85"/>
      <c r="B1540" s="90"/>
      <c r="C1540" s="85"/>
      <c r="D1540" s="85"/>
      <c r="E1540" s="85"/>
      <c r="F1540" s="85"/>
      <c r="G1540" s="85"/>
      <c r="H1540" s="85"/>
      <c r="I1540" s="89"/>
      <c r="J1540" s="88"/>
      <c r="K1540" s="87"/>
      <c r="L1540" s="86"/>
      <c r="M1540" s="85"/>
      <c r="N1540" s="86"/>
      <c r="O1540" s="85"/>
      <c r="P1540" s="85"/>
    </row>
    <row r="1541" spans="1:16" x14ac:dyDescent="0.25">
      <c r="A1541" s="85"/>
      <c r="B1541" s="90"/>
      <c r="C1541" s="85"/>
      <c r="D1541" s="85"/>
      <c r="E1541" s="85"/>
      <c r="F1541" s="85"/>
      <c r="G1541" s="85"/>
      <c r="H1541" s="85"/>
      <c r="I1541" s="89"/>
      <c r="J1541" s="88"/>
      <c r="K1541" s="87"/>
      <c r="L1541" s="86"/>
      <c r="M1541" s="85"/>
      <c r="N1541" s="86"/>
      <c r="O1541" s="85"/>
      <c r="P1541" s="85"/>
    </row>
    <row r="1542" spans="1:16" x14ac:dyDescent="0.25">
      <c r="A1542" s="85"/>
      <c r="B1542" s="90"/>
      <c r="C1542" s="85"/>
      <c r="D1542" s="85"/>
      <c r="E1542" s="85"/>
      <c r="F1542" s="85"/>
      <c r="G1542" s="85"/>
      <c r="H1542" s="85"/>
      <c r="I1542" s="89"/>
      <c r="J1542" s="88"/>
      <c r="K1542" s="87"/>
      <c r="L1542" s="86"/>
      <c r="M1542" s="85"/>
      <c r="N1542" s="86"/>
      <c r="O1542" s="85"/>
      <c r="P1542" s="85"/>
    </row>
    <row r="1543" spans="1:16" x14ac:dyDescent="0.25">
      <c r="A1543" s="85"/>
      <c r="B1543" s="90"/>
      <c r="C1543" s="85"/>
      <c r="D1543" s="85"/>
      <c r="E1543" s="85"/>
      <c r="F1543" s="85"/>
      <c r="G1543" s="85"/>
      <c r="H1543" s="85"/>
      <c r="I1543" s="89"/>
      <c r="J1543" s="88"/>
      <c r="K1543" s="87"/>
      <c r="L1543" s="86"/>
      <c r="M1543" s="85"/>
      <c r="N1543" s="86"/>
      <c r="O1543" s="85"/>
      <c r="P1543" s="85"/>
    </row>
    <row r="1544" spans="1:16" x14ac:dyDescent="0.25">
      <c r="A1544" s="85"/>
      <c r="B1544" s="90"/>
      <c r="C1544" s="85"/>
      <c r="D1544" s="85"/>
      <c r="E1544" s="85"/>
      <c r="F1544" s="85"/>
      <c r="G1544" s="85"/>
      <c r="H1544" s="85"/>
      <c r="I1544" s="89"/>
      <c r="J1544" s="88"/>
      <c r="K1544" s="87"/>
      <c r="L1544" s="86"/>
      <c r="M1544" s="85"/>
      <c r="N1544" s="86"/>
      <c r="O1544" s="85"/>
      <c r="P1544" s="85"/>
    </row>
    <row r="1545" spans="1:16" x14ac:dyDescent="0.25">
      <c r="A1545" s="85"/>
      <c r="B1545" s="90"/>
      <c r="C1545" s="85"/>
      <c r="D1545" s="85"/>
      <c r="E1545" s="85"/>
      <c r="F1545" s="85"/>
      <c r="G1545" s="85"/>
      <c r="H1545" s="85"/>
      <c r="I1545" s="89"/>
      <c r="J1545" s="88"/>
      <c r="K1545" s="87"/>
      <c r="L1545" s="86"/>
      <c r="M1545" s="85"/>
      <c r="N1545" s="86"/>
      <c r="O1545" s="85"/>
      <c r="P1545" s="85"/>
    </row>
    <row r="1546" spans="1:16" x14ac:dyDescent="0.25">
      <c r="A1546" s="85"/>
      <c r="B1546" s="90"/>
      <c r="C1546" s="85"/>
      <c r="D1546" s="85"/>
      <c r="E1546" s="85"/>
      <c r="F1546" s="85"/>
      <c r="G1546" s="85"/>
      <c r="H1546" s="85"/>
      <c r="I1546" s="89"/>
      <c r="J1546" s="88"/>
      <c r="K1546" s="87"/>
      <c r="L1546" s="86"/>
      <c r="M1546" s="85"/>
      <c r="N1546" s="86"/>
      <c r="O1546" s="85"/>
      <c r="P1546" s="85"/>
    </row>
    <row r="1547" spans="1:16" x14ac:dyDescent="0.25">
      <c r="A1547" s="85"/>
      <c r="B1547" s="90"/>
      <c r="C1547" s="85"/>
      <c r="D1547" s="85"/>
      <c r="E1547" s="85"/>
      <c r="F1547" s="85"/>
      <c r="G1547" s="85"/>
      <c r="H1547" s="85"/>
      <c r="I1547" s="89"/>
      <c r="J1547" s="88"/>
      <c r="K1547" s="87"/>
      <c r="L1547" s="86"/>
      <c r="M1547" s="85"/>
      <c r="N1547" s="86"/>
      <c r="O1547" s="85"/>
      <c r="P1547" s="85"/>
    </row>
    <row r="1548" spans="1:16" x14ac:dyDescent="0.25">
      <c r="A1548" s="85"/>
      <c r="B1548" s="90"/>
      <c r="C1548" s="85"/>
      <c r="D1548" s="85"/>
      <c r="E1548" s="85"/>
      <c r="F1548" s="85"/>
      <c r="G1548" s="85"/>
      <c r="H1548" s="85"/>
      <c r="I1548" s="89"/>
      <c r="J1548" s="88"/>
      <c r="K1548" s="87"/>
      <c r="L1548" s="86"/>
      <c r="M1548" s="85"/>
      <c r="N1548" s="86"/>
      <c r="O1548" s="85"/>
      <c r="P1548" s="85"/>
    </row>
    <row r="1549" spans="1:16" x14ac:dyDescent="0.25">
      <c r="A1549" s="85"/>
      <c r="B1549" s="90"/>
      <c r="C1549" s="85"/>
      <c r="D1549" s="85"/>
      <c r="E1549" s="85"/>
      <c r="F1549" s="85"/>
      <c r="G1549" s="85"/>
      <c r="H1549" s="85"/>
      <c r="I1549" s="89"/>
      <c r="J1549" s="88"/>
      <c r="K1549" s="87"/>
      <c r="L1549" s="86"/>
      <c r="M1549" s="85"/>
      <c r="N1549" s="86"/>
      <c r="O1549" s="85"/>
      <c r="P1549" s="85"/>
    </row>
    <row r="1550" spans="1:16" x14ac:dyDescent="0.25">
      <c r="A1550" s="85"/>
      <c r="B1550" s="90"/>
      <c r="C1550" s="85"/>
      <c r="D1550" s="85"/>
      <c r="E1550" s="85"/>
      <c r="F1550" s="85"/>
      <c r="G1550" s="85"/>
      <c r="H1550" s="85"/>
      <c r="I1550" s="89"/>
      <c r="J1550" s="88"/>
      <c r="K1550" s="87"/>
      <c r="L1550" s="86"/>
      <c r="M1550" s="85"/>
      <c r="N1550" s="86"/>
      <c r="O1550" s="85"/>
      <c r="P1550" s="85"/>
    </row>
    <row r="1551" spans="1:16" x14ac:dyDescent="0.25">
      <c r="A1551" s="85"/>
      <c r="B1551" s="90"/>
      <c r="C1551" s="85"/>
      <c r="D1551" s="85"/>
      <c r="E1551" s="85"/>
      <c r="F1551" s="85"/>
      <c r="G1551" s="85"/>
      <c r="H1551" s="85"/>
      <c r="I1551" s="89"/>
      <c r="J1551" s="88"/>
      <c r="K1551" s="87"/>
      <c r="L1551" s="86"/>
      <c r="M1551" s="85"/>
      <c r="N1551" s="86"/>
      <c r="O1551" s="85"/>
      <c r="P1551" s="85"/>
    </row>
    <row r="1552" spans="1:16" x14ac:dyDescent="0.25">
      <c r="A1552" s="85"/>
      <c r="B1552" s="90"/>
      <c r="C1552" s="85"/>
      <c r="D1552" s="85"/>
      <c r="E1552" s="85"/>
      <c r="F1552" s="85"/>
      <c r="G1552" s="85"/>
      <c r="H1552" s="85"/>
      <c r="I1552" s="89"/>
      <c r="J1552" s="88"/>
      <c r="K1552" s="87"/>
      <c r="L1552" s="86"/>
      <c r="M1552" s="85"/>
      <c r="N1552" s="86"/>
      <c r="O1552" s="85"/>
      <c r="P1552" s="85"/>
    </row>
    <row r="1553" spans="1:16" x14ac:dyDescent="0.25">
      <c r="A1553" s="85"/>
      <c r="B1553" s="90"/>
      <c r="C1553" s="85"/>
      <c r="D1553" s="85"/>
      <c r="E1553" s="85"/>
      <c r="F1553" s="85"/>
      <c r="G1553" s="85"/>
      <c r="H1553" s="85"/>
      <c r="I1553" s="89"/>
      <c r="J1553" s="88"/>
      <c r="K1553" s="87"/>
      <c r="L1553" s="86"/>
      <c r="M1553" s="85"/>
      <c r="N1553" s="86"/>
      <c r="O1553" s="85"/>
      <c r="P1553" s="85"/>
    </row>
    <row r="1554" spans="1:16" x14ac:dyDescent="0.25">
      <c r="A1554" s="85"/>
      <c r="B1554" s="90"/>
      <c r="C1554" s="85"/>
      <c r="D1554" s="85"/>
      <c r="E1554" s="85"/>
      <c r="F1554" s="85"/>
      <c r="G1554" s="85"/>
      <c r="H1554" s="85"/>
      <c r="I1554" s="89"/>
      <c r="J1554" s="88"/>
      <c r="K1554" s="87"/>
      <c r="L1554" s="86"/>
      <c r="M1554" s="85"/>
      <c r="N1554" s="86"/>
      <c r="O1554" s="85"/>
      <c r="P1554" s="85"/>
    </row>
    <row r="1555" spans="1:16" x14ac:dyDescent="0.25">
      <c r="A1555" s="85"/>
      <c r="B1555" s="90"/>
      <c r="C1555" s="85"/>
      <c r="D1555" s="85"/>
      <c r="E1555" s="85"/>
      <c r="F1555" s="85"/>
      <c r="G1555" s="85"/>
      <c r="H1555" s="85"/>
      <c r="I1555" s="89"/>
      <c r="J1555" s="88"/>
      <c r="K1555" s="87"/>
      <c r="L1555" s="86"/>
      <c r="M1555" s="85"/>
      <c r="N1555" s="86"/>
      <c r="O1555" s="85"/>
      <c r="P1555" s="85"/>
    </row>
    <row r="1556" spans="1:16" x14ac:dyDescent="0.25">
      <c r="A1556" s="85"/>
      <c r="B1556" s="90"/>
      <c r="C1556" s="85"/>
      <c r="D1556" s="85"/>
      <c r="E1556" s="85"/>
      <c r="F1556" s="85"/>
      <c r="G1556" s="85"/>
      <c r="H1556" s="85"/>
      <c r="I1556" s="89"/>
      <c r="J1556" s="88"/>
      <c r="K1556" s="87"/>
      <c r="L1556" s="86"/>
      <c r="M1556" s="85"/>
      <c r="N1556" s="86"/>
      <c r="O1556" s="85"/>
      <c r="P1556" s="85"/>
    </row>
    <row r="1557" spans="1:16" x14ac:dyDescent="0.25">
      <c r="A1557" s="85"/>
      <c r="B1557" s="90"/>
      <c r="C1557" s="85"/>
      <c r="D1557" s="85"/>
      <c r="E1557" s="85"/>
      <c r="F1557" s="85"/>
      <c r="G1557" s="85"/>
      <c r="H1557" s="85"/>
      <c r="I1557" s="89"/>
      <c r="J1557" s="88"/>
      <c r="K1557" s="87"/>
      <c r="L1557" s="86"/>
      <c r="M1557" s="85"/>
      <c r="N1557" s="86"/>
      <c r="O1557" s="85"/>
      <c r="P1557" s="85"/>
    </row>
    <row r="1558" spans="1:16" x14ac:dyDescent="0.25">
      <c r="A1558" s="85"/>
      <c r="B1558" s="90"/>
      <c r="C1558" s="85"/>
      <c r="D1558" s="85"/>
      <c r="E1558" s="85"/>
      <c r="F1558" s="85"/>
      <c r="G1558" s="85"/>
      <c r="H1558" s="85"/>
      <c r="I1558" s="89"/>
      <c r="J1558" s="88"/>
      <c r="K1558" s="87"/>
      <c r="L1558" s="86"/>
      <c r="M1558" s="85"/>
      <c r="N1558" s="86"/>
      <c r="O1558" s="85"/>
      <c r="P1558" s="85"/>
    </row>
    <row r="1559" spans="1:16" x14ac:dyDescent="0.25">
      <c r="A1559" s="85"/>
      <c r="B1559" s="90"/>
      <c r="C1559" s="85"/>
      <c r="D1559" s="85"/>
      <c r="E1559" s="85"/>
      <c r="F1559" s="85"/>
      <c r="G1559" s="85"/>
      <c r="H1559" s="85"/>
      <c r="I1559" s="89"/>
      <c r="J1559" s="88"/>
      <c r="K1559" s="87"/>
      <c r="L1559" s="86"/>
      <c r="M1559" s="85"/>
      <c r="N1559" s="86"/>
      <c r="O1559" s="85"/>
      <c r="P1559" s="85"/>
    </row>
    <row r="1560" spans="1:16" x14ac:dyDescent="0.25">
      <c r="A1560" s="85"/>
      <c r="B1560" s="90"/>
      <c r="C1560" s="85"/>
      <c r="D1560" s="85"/>
      <c r="E1560" s="85"/>
      <c r="F1560" s="85"/>
      <c r="G1560" s="85"/>
      <c r="H1560" s="85"/>
      <c r="I1560" s="89"/>
      <c r="J1560" s="88"/>
      <c r="K1560" s="87"/>
      <c r="L1560" s="86"/>
      <c r="M1560" s="85"/>
      <c r="N1560" s="86"/>
      <c r="O1560" s="85"/>
      <c r="P1560" s="85"/>
    </row>
    <row r="1561" spans="1:16" x14ac:dyDescent="0.25">
      <c r="A1561" s="85"/>
      <c r="B1561" s="90"/>
      <c r="C1561" s="85"/>
      <c r="D1561" s="85"/>
      <c r="E1561" s="85"/>
      <c r="F1561" s="85"/>
      <c r="G1561" s="85"/>
      <c r="H1561" s="85"/>
      <c r="I1561" s="89"/>
      <c r="J1561" s="88"/>
      <c r="K1561" s="87"/>
      <c r="L1561" s="86"/>
      <c r="M1561" s="85"/>
      <c r="N1561" s="86"/>
      <c r="O1561" s="85"/>
      <c r="P1561" s="85"/>
    </row>
    <row r="1562" spans="1:16" x14ac:dyDescent="0.25">
      <c r="A1562" s="85"/>
      <c r="B1562" s="90"/>
      <c r="C1562" s="85"/>
      <c r="D1562" s="85"/>
      <c r="E1562" s="85"/>
      <c r="F1562" s="85"/>
      <c r="G1562" s="85"/>
      <c r="H1562" s="85"/>
      <c r="I1562" s="89"/>
      <c r="J1562" s="88"/>
      <c r="K1562" s="87"/>
      <c r="L1562" s="86"/>
      <c r="M1562" s="85"/>
      <c r="N1562" s="86"/>
      <c r="O1562" s="85"/>
      <c r="P1562" s="85"/>
    </row>
    <row r="1563" spans="1:16" x14ac:dyDescent="0.25">
      <c r="A1563" s="85"/>
      <c r="B1563" s="90"/>
      <c r="C1563" s="85"/>
      <c r="D1563" s="85"/>
      <c r="E1563" s="85"/>
      <c r="F1563" s="85"/>
      <c r="G1563" s="85"/>
      <c r="H1563" s="85"/>
      <c r="I1563" s="89"/>
      <c r="J1563" s="88"/>
      <c r="K1563" s="87"/>
      <c r="L1563" s="86"/>
      <c r="M1563" s="85"/>
      <c r="N1563" s="86"/>
      <c r="O1563" s="85"/>
      <c r="P1563" s="85"/>
    </row>
    <row r="1564" spans="1:16" x14ac:dyDescent="0.25">
      <c r="A1564" s="85"/>
      <c r="B1564" s="90"/>
      <c r="C1564" s="85"/>
      <c r="D1564" s="85"/>
      <c r="E1564" s="85"/>
      <c r="F1564" s="85"/>
      <c r="G1564" s="85"/>
      <c r="H1564" s="85"/>
      <c r="I1564" s="89"/>
      <c r="J1564" s="88"/>
      <c r="K1564" s="87"/>
      <c r="L1564" s="86"/>
      <c r="M1564" s="85"/>
      <c r="N1564" s="86"/>
      <c r="O1564" s="85"/>
      <c r="P1564" s="85"/>
    </row>
    <row r="1565" spans="1:16" x14ac:dyDescent="0.25">
      <c r="A1565" s="85"/>
      <c r="B1565" s="90"/>
      <c r="C1565" s="85"/>
      <c r="D1565" s="85"/>
      <c r="E1565" s="85"/>
      <c r="F1565" s="85"/>
      <c r="G1565" s="85"/>
      <c r="H1565" s="85"/>
      <c r="I1565" s="89"/>
      <c r="J1565" s="88"/>
      <c r="K1565" s="87"/>
      <c r="L1565" s="86"/>
      <c r="M1565" s="85"/>
      <c r="N1565" s="86"/>
      <c r="O1565" s="85"/>
      <c r="P1565" s="85"/>
    </row>
    <row r="1566" spans="1:16" x14ac:dyDescent="0.25">
      <c r="A1566" s="85"/>
      <c r="B1566" s="90"/>
      <c r="C1566" s="85"/>
      <c r="D1566" s="85"/>
      <c r="E1566" s="85"/>
      <c r="F1566" s="85"/>
      <c r="G1566" s="85"/>
      <c r="H1566" s="85"/>
      <c r="I1566" s="89"/>
      <c r="J1566" s="88"/>
      <c r="K1566" s="87"/>
      <c r="L1566" s="86"/>
      <c r="M1566" s="85"/>
      <c r="N1566" s="86"/>
      <c r="O1566" s="85"/>
      <c r="P1566" s="85"/>
    </row>
    <row r="1567" spans="1:16" x14ac:dyDescent="0.25">
      <c r="A1567" s="85"/>
      <c r="B1567" s="90"/>
      <c r="C1567" s="85"/>
      <c r="D1567" s="85"/>
      <c r="E1567" s="85"/>
      <c r="F1567" s="85"/>
      <c r="G1567" s="85"/>
      <c r="H1567" s="85"/>
      <c r="I1567" s="89"/>
      <c r="J1567" s="88"/>
      <c r="K1567" s="87"/>
      <c r="L1567" s="86"/>
      <c r="M1567" s="85"/>
      <c r="N1567" s="86"/>
      <c r="O1567" s="85"/>
      <c r="P1567" s="85"/>
    </row>
    <row r="1568" spans="1:16" x14ac:dyDescent="0.25">
      <c r="A1568" s="85"/>
      <c r="B1568" s="90"/>
      <c r="C1568" s="85"/>
      <c r="D1568" s="85"/>
      <c r="E1568" s="85"/>
      <c r="F1568" s="85"/>
      <c r="G1568" s="85"/>
      <c r="H1568" s="85"/>
      <c r="I1568" s="89"/>
      <c r="J1568" s="88"/>
      <c r="K1568" s="87"/>
      <c r="L1568" s="86"/>
      <c r="M1568" s="85"/>
      <c r="N1568" s="86"/>
      <c r="O1568" s="85"/>
      <c r="P1568" s="85"/>
    </row>
    <row r="1569" spans="1:16" x14ac:dyDescent="0.25">
      <c r="A1569" s="85"/>
      <c r="B1569" s="90"/>
      <c r="C1569" s="85"/>
      <c r="D1569" s="85"/>
      <c r="E1569" s="85"/>
      <c r="F1569" s="85"/>
      <c r="G1569" s="85"/>
      <c r="H1569" s="85"/>
      <c r="I1569" s="89"/>
      <c r="J1569" s="88"/>
      <c r="K1569" s="87"/>
      <c r="L1569" s="86"/>
      <c r="M1569" s="85"/>
      <c r="N1569" s="86"/>
      <c r="O1569" s="85"/>
      <c r="P1569" s="85"/>
    </row>
    <row r="1570" spans="1:16" x14ac:dyDescent="0.25">
      <c r="A1570" s="85"/>
      <c r="B1570" s="90"/>
      <c r="C1570" s="85"/>
      <c r="D1570" s="85"/>
      <c r="E1570" s="85"/>
      <c r="F1570" s="85"/>
      <c r="G1570" s="85"/>
      <c r="H1570" s="85"/>
      <c r="I1570" s="89"/>
      <c r="J1570" s="88"/>
      <c r="K1570" s="87"/>
      <c r="L1570" s="86"/>
      <c r="M1570" s="85"/>
      <c r="N1570" s="86"/>
      <c r="O1570" s="85"/>
      <c r="P1570" s="85"/>
    </row>
    <row r="1571" spans="1:16" x14ac:dyDescent="0.25">
      <c r="A1571" s="85"/>
      <c r="B1571" s="90"/>
      <c r="C1571" s="85"/>
      <c r="D1571" s="85"/>
      <c r="E1571" s="85"/>
      <c r="F1571" s="85"/>
      <c r="G1571" s="85"/>
      <c r="H1571" s="85"/>
      <c r="I1571" s="89"/>
      <c r="J1571" s="88"/>
      <c r="K1571" s="87"/>
      <c r="L1571" s="86"/>
      <c r="M1571" s="85"/>
      <c r="N1571" s="86"/>
      <c r="O1571" s="85"/>
      <c r="P1571" s="85"/>
    </row>
    <row r="1572" spans="1:16" x14ac:dyDescent="0.25">
      <c r="A1572" s="85"/>
      <c r="B1572" s="90"/>
      <c r="C1572" s="85"/>
      <c r="D1572" s="85"/>
      <c r="E1572" s="85"/>
      <c r="F1572" s="85"/>
      <c r="G1572" s="85"/>
      <c r="H1572" s="85"/>
      <c r="I1572" s="89"/>
      <c r="J1572" s="88"/>
      <c r="K1572" s="87"/>
      <c r="L1572" s="86"/>
      <c r="M1572" s="85"/>
      <c r="N1572" s="86"/>
      <c r="O1572" s="85"/>
      <c r="P1572" s="85"/>
    </row>
    <row r="1573" spans="1:16" x14ac:dyDescent="0.25">
      <c r="A1573" s="85"/>
      <c r="B1573" s="90"/>
      <c r="C1573" s="85"/>
      <c r="D1573" s="85"/>
      <c r="E1573" s="85"/>
      <c r="F1573" s="85"/>
      <c r="G1573" s="85"/>
      <c r="H1573" s="85"/>
      <c r="I1573" s="89"/>
      <c r="J1573" s="88"/>
      <c r="K1573" s="87"/>
      <c r="L1573" s="86"/>
      <c r="M1573" s="85"/>
      <c r="N1573" s="86"/>
      <c r="O1573" s="85"/>
      <c r="P1573" s="85"/>
    </row>
    <row r="1574" spans="1:16" x14ac:dyDescent="0.25">
      <c r="A1574" s="85"/>
      <c r="B1574" s="90"/>
      <c r="C1574" s="85"/>
      <c r="D1574" s="85"/>
      <c r="E1574" s="85"/>
      <c r="F1574" s="85"/>
      <c r="G1574" s="85"/>
      <c r="H1574" s="85"/>
      <c r="I1574" s="89"/>
      <c r="J1574" s="88"/>
      <c r="K1574" s="87"/>
      <c r="L1574" s="86"/>
      <c r="M1574" s="85"/>
      <c r="N1574" s="86"/>
      <c r="O1574" s="85"/>
      <c r="P1574" s="85"/>
    </row>
    <row r="1575" spans="1:16" x14ac:dyDescent="0.25">
      <c r="A1575" s="85"/>
      <c r="B1575" s="90"/>
      <c r="C1575" s="85"/>
      <c r="D1575" s="85"/>
      <c r="E1575" s="85"/>
      <c r="F1575" s="85"/>
      <c r="G1575" s="85"/>
      <c r="H1575" s="85"/>
      <c r="I1575" s="89"/>
      <c r="J1575" s="88"/>
      <c r="K1575" s="87"/>
      <c r="L1575" s="86"/>
      <c r="M1575" s="85"/>
      <c r="N1575" s="86"/>
      <c r="O1575" s="85"/>
      <c r="P1575" s="85"/>
    </row>
    <row r="1576" spans="1:16" x14ac:dyDescent="0.25">
      <c r="A1576" s="85"/>
      <c r="B1576" s="90"/>
      <c r="C1576" s="85"/>
      <c r="D1576" s="85"/>
      <c r="E1576" s="85"/>
      <c r="F1576" s="85"/>
      <c r="G1576" s="85"/>
      <c r="H1576" s="85"/>
      <c r="I1576" s="89"/>
      <c r="J1576" s="88"/>
      <c r="K1576" s="87"/>
      <c r="L1576" s="86"/>
      <c r="M1576" s="85"/>
      <c r="N1576" s="86"/>
      <c r="O1576" s="85"/>
      <c r="P1576" s="85"/>
    </row>
    <row r="1577" spans="1:16" x14ac:dyDescent="0.25">
      <c r="A1577" s="85"/>
      <c r="B1577" s="90"/>
      <c r="C1577" s="85"/>
      <c r="D1577" s="85"/>
      <c r="E1577" s="85"/>
      <c r="F1577" s="85"/>
      <c r="G1577" s="85"/>
      <c r="H1577" s="85"/>
      <c r="I1577" s="89"/>
      <c r="J1577" s="88"/>
      <c r="K1577" s="87"/>
      <c r="L1577" s="86"/>
      <c r="M1577" s="85"/>
      <c r="N1577" s="86"/>
      <c r="O1577" s="85"/>
      <c r="P1577" s="85"/>
    </row>
    <row r="1578" spans="1:16" x14ac:dyDescent="0.25">
      <c r="A1578" s="85"/>
      <c r="B1578" s="90"/>
      <c r="C1578" s="85"/>
      <c r="D1578" s="85"/>
      <c r="E1578" s="85"/>
      <c r="F1578" s="85"/>
      <c r="G1578" s="85"/>
      <c r="H1578" s="85"/>
      <c r="I1578" s="89"/>
      <c r="J1578" s="88"/>
      <c r="K1578" s="87"/>
      <c r="L1578" s="86"/>
      <c r="M1578" s="85"/>
      <c r="N1578" s="86"/>
      <c r="O1578" s="85"/>
      <c r="P1578" s="85"/>
    </row>
    <row r="1579" spans="1:16" x14ac:dyDescent="0.25">
      <c r="A1579" s="85"/>
      <c r="B1579" s="90"/>
      <c r="C1579" s="85"/>
      <c r="D1579" s="85"/>
      <c r="E1579" s="85"/>
      <c r="F1579" s="85"/>
      <c r="G1579" s="85"/>
      <c r="H1579" s="85"/>
      <c r="I1579" s="89"/>
      <c r="J1579" s="88"/>
      <c r="K1579" s="87"/>
      <c r="L1579" s="86"/>
      <c r="M1579" s="85"/>
      <c r="N1579" s="86"/>
      <c r="O1579" s="85"/>
      <c r="P1579" s="85"/>
    </row>
    <row r="1580" spans="1:16" x14ac:dyDescent="0.25">
      <c r="A1580" s="85"/>
      <c r="B1580" s="90"/>
      <c r="C1580" s="85"/>
      <c r="D1580" s="85"/>
      <c r="E1580" s="85"/>
      <c r="F1580" s="85"/>
      <c r="G1580" s="85"/>
      <c r="H1580" s="85"/>
      <c r="I1580" s="89"/>
      <c r="J1580" s="88"/>
      <c r="K1580" s="87"/>
      <c r="L1580" s="86"/>
      <c r="M1580" s="85"/>
      <c r="N1580" s="86"/>
      <c r="O1580" s="85"/>
      <c r="P1580" s="85"/>
    </row>
    <row r="1581" spans="1:16" x14ac:dyDescent="0.25">
      <c r="A1581" s="85"/>
      <c r="B1581" s="90"/>
      <c r="C1581" s="85"/>
      <c r="D1581" s="85"/>
      <c r="E1581" s="85"/>
      <c r="F1581" s="85"/>
      <c r="G1581" s="85"/>
      <c r="H1581" s="85"/>
      <c r="I1581" s="89"/>
      <c r="J1581" s="88"/>
      <c r="K1581" s="87"/>
      <c r="L1581" s="86"/>
      <c r="M1581" s="85"/>
      <c r="N1581" s="86"/>
      <c r="O1581" s="85"/>
      <c r="P1581" s="85"/>
    </row>
    <row r="1582" spans="1:16" x14ac:dyDescent="0.25">
      <c r="A1582" s="85"/>
      <c r="B1582" s="90"/>
      <c r="C1582" s="85"/>
      <c r="D1582" s="85"/>
      <c r="E1582" s="85"/>
      <c r="F1582" s="85"/>
      <c r="G1582" s="85"/>
      <c r="H1582" s="85"/>
      <c r="I1582" s="89"/>
      <c r="J1582" s="88"/>
      <c r="K1582" s="87"/>
      <c r="L1582" s="86"/>
      <c r="M1582" s="85"/>
      <c r="N1582" s="86"/>
      <c r="O1582" s="85"/>
      <c r="P1582" s="85"/>
    </row>
    <row r="1583" spans="1:16" x14ac:dyDescent="0.25">
      <c r="A1583" s="85"/>
      <c r="B1583" s="90"/>
      <c r="C1583" s="85"/>
      <c r="D1583" s="85"/>
      <c r="E1583" s="85"/>
      <c r="F1583" s="85"/>
      <c r="G1583" s="85"/>
      <c r="H1583" s="85"/>
      <c r="I1583" s="89"/>
      <c r="J1583" s="88"/>
      <c r="K1583" s="87"/>
      <c r="L1583" s="86"/>
      <c r="M1583" s="85"/>
      <c r="N1583" s="86"/>
      <c r="O1583" s="85"/>
      <c r="P1583" s="85"/>
    </row>
    <row r="1584" spans="1:16" x14ac:dyDescent="0.25">
      <c r="A1584" s="85"/>
      <c r="B1584" s="90"/>
      <c r="C1584" s="85"/>
      <c r="D1584" s="85"/>
      <c r="E1584" s="85"/>
      <c r="F1584" s="85"/>
      <c r="G1584" s="85"/>
      <c r="H1584" s="85"/>
      <c r="I1584" s="89"/>
      <c r="J1584" s="88"/>
      <c r="K1584" s="87"/>
      <c r="L1584" s="86"/>
      <c r="M1584" s="85"/>
      <c r="N1584" s="86"/>
      <c r="O1584" s="85"/>
      <c r="P1584" s="85"/>
    </row>
    <row r="1585" spans="1:16" x14ac:dyDescent="0.25">
      <c r="A1585" s="85"/>
      <c r="B1585" s="90"/>
      <c r="C1585" s="85"/>
      <c r="D1585" s="85"/>
      <c r="E1585" s="85"/>
      <c r="F1585" s="85"/>
      <c r="G1585" s="85"/>
      <c r="H1585" s="85"/>
      <c r="I1585" s="89"/>
      <c r="J1585" s="88"/>
      <c r="K1585" s="87"/>
      <c r="L1585" s="86"/>
      <c r="M1585" s="85"/>
      <c r="N1585" s="86"/>
      <c r="O1585" s="85"/>
      <c r="P1585" s="85"/>
    </row>
    <row r="1586" spans="1:16" x14ac:dyDescent="0.25">
      <c r="A1586" s="85"/>
      <c r="B1586" s="90"/>
      <c r="C1586" s="85"/>
      <c r="D1586" s="85"/>
      <c r="E1586" s="85"/>
      <c r="F1586" s="85"/>
      <c r="G1586" s="85"/>
      <c r="H1586" s="85"/>
      <c r="I1586" s="89"/>
      <c r="J1586" s="88"/>
      <c r="K1586" s="87"/>
      <c r="L1586" s="86"/>
      <c r="M1586" s="85"/>
      <c r="N1586" s="86"/>
      <c r="O1586" s="85"/>
      <c r="P1586" s="85"/>
    </row>
    <row r="1587" spans="1:16" x14ac:dyDescent="0.25">
      <c r="A1587" s="85"/>
      <c r="B1587" s="90"/>
      <c r="C1587" s="85"/>
      <c r="D1587" s="85"/>
      <c r="E1587" s="85"/>
      <c r="F1587" s="85"/>
      <c r="G1587" s="85"/>
      <c r="H1587" s="85"/>
      <c r="I1587" s="89"/>
      <c r="J1587" s="88"/>
      <c r="K1587" s="87"/>
      <c r="L1587" s="86"/>
      <c r="M1587" s="85"/>
      <c r="N1587" s="86"/>
      <c r="O1587" s="85"/>
      <c r="P1587" s="85"/>
    </row>
    <row r="1588" spans="1:16" x14ac:dyDescent="0.25">
      <c r="A1588" s="85"/>
      <c r="B1588" s="90"/>
      <c r="C1588" s="85"/>
      <c r="D1588" s="85"/>
      <c r="E1588" s="85"/>
      <c r="F1588" s="85"/>
      <c r="G1588" s="85"/>
      <c r="H1588" s="85"/>
      <c r="I1588" s="89"/>
      <c r="J1588" s="88"/>
      <c r="K1588" s="87"/>
      <c r="L1588" s="86"/>
      <c r="M1588" s="85"/>
      <c r="N1588" s="86"/>
      <c r="O1588" s="85"/>
      <c r="P1588" s="85"/>
    </row>
    <row r="1589" spans="1:16" x14ac:dyDescent="0.25">
      <c r="A1589" s="85"/>
      <c r="B1589" s="90"/>
      <c r="C1589" s="85"/>
      <c r="D1589" s="85"/>
      <c r="E1589" s="85"/>
      <c r="F1589" s="85"/>
      <c r="G1589" s="85"/>
      <c r="H1589" s="85"/>
      <c r="I1589" s="89"/>
      <c r="J1589" s="88"/>
      <c r="K1589" s="87"/>
      <c r="L1589" s="86"/>
      <c r="M1589" s="85"/>
      <c r="N1589" s="86"/>
      <c r="O1589" s="85"/>
      <c r="P1589" s="85"/>
    </row>
    <row r="1590" spans="1:16" x14ac:dyDescent="0.25">
      <c r="A1590" s="85"/>
      <c r="B1590" s="90"/>
      <c r="C1590" s="85"/>
      <c r="D1590" s="85"/>
      <c r="E1590" s="85"/>
      <c r="F1590" s="85"/>
      <c r="G1590" s="85"/>
      <c r="H1590" s="85"/>
      <c r="I1590" s="89"/>
      <c r="J1590" s="88"/>
      <c r="K1590" s="87"/>
      <c r="L1590" s="86"/>
      <c r="M1590" s="85"/>
      <c r="N1590" s="86"/>
      <c r="O1590" s="85"/>
      <c r="P1590" s="85"/>
    </row>
    <row r="1591" spans="1:16" x14ac:dyDescent="0.25">
      <c r="A1591" s="85"/>
      <c r="B1591" s="90"/>
      <c r="C1591" s="85"/>
      <c r="D1591" s="85"/>
      <c r="E1591" s="85"/>
      <c r="F1591" s="85"/>
      <c r="G1591" s="85"/>
      <c r="H1591" s="85"/>
      <c r="I1591" s="89"/>
      <c r="J1591" s="88"/>
      <c r="K1591" s="87"/>
      <c r="L1591" s="86"/>
      <c r="M1591" s="85"/>
      <c r="N1591" s="86"/>
      <c r="O1591" s="85"/>
      <c r="P1591" s="85"/>
    </row>
    <row r="1592" spans="1:16" x14ac:dyDescent="0.25">
      <c r="A1592" s="85"/>
      <c r="B1592" s="90"/>
      <c r="C1592" s="85"/>
      <c r="D1592" s="85"/>
      <c r="E1592" s="85"/>
      <c r="F1592" s="85"/>
      <c r="G1592" s="85"/>
      <c r="H1592" s="85"/>
      <c r="I1592" s="89"/>
      <c r="J1592" s="88"/>
      <c r="K1592" s="87"/>
      <c r="L1592" s="86"/>
      <c r="M1592" s="85"/>
      <c r="N1592" s="86"/>
      <c r="O1592" s="85"/>
      <c r="P1592" s="85"/>
    </row>
    <row r="1593" spans="1:16" x14ac:dyDescent="0.25">
      <c r="A1593" s="85"/>
      <c r="B1593" s="90"/>
      <c r="C1593" s="85"/>
      <c r="D1593" s="85"/>
      <c r="E1593" s="85"/>
      <c r="F1593" s="85"/>
      <c r="G1593" s="85"/>
      <c r="H1593" s="85"/>
      <c r="I1593" s="89"/>
      <c r="J1593" s="88"/>
      <c r="K1593" s="87"/>
      <c r="L1593" s="86"/>
      <c r="M1593" s="85"/>
      <c r="N1593" s="86"/>
      <c r="O1593" s="85"/>
      <c r="P1593" s="85"/>
    </row>
    <row r="1594" spans="1:16" x14ac:dyDescent="0.25">
      <c r="A1594" s="85"/>
      <c r="B1594" s="90"/>
      <c r="C1594" s="85"/>
      <c r="D1594" s="85"/>
      <c r="E1594" s="85"/>
      <c r="F1594" s="85"/>
      <c r="G1594" s="85"/>
      <c r="H1594" s="85"/>
      <c r="I1594" s="89"/>
      <c r="J1594" s="88"/>
      <c r="K1594" s="87"/>
      <c r="L1594" s="86"/>
      <c r="M1594" s="85"/>
      <c r="N1594" s="86"/>
      <c r="O1594" s="85"/>
      <c r="P1594" s="85"/>
    </row>
    <row r="1595" spans="1:16" x14ac:dyDescent="0.25">
      <c r="A1595" s="85"/>
      <c r="B1595" s="90"/>
      <c r="C1595" s="85"/>
      <c r="D1595" s="85"/>
      <c r="E1595" s="85"/>
      <c r="F1595" s="85"/>
      <c r="G1595" s="85"/>
      <c r="H1595" s="85"/>
      <c r="I1595" s="89"/>
      <c r="J1595" s="88"/>
      <c r="K1595" s="87"/>
      <c r="L1595" s="86"/>
      <c r="M1595" s="85"/>
      <c r="N1595" s="86"/>
      <c r="O1595" s="85"/>
      <c r="P1595" s="85"/>
    </row>
    <row r="1596" spans="1:16" x14ac:dyDescent="0.25">
      <c r="A1596" s="85"/>
      <c r="B1596" s="90"/>
      <c r="C1596" s="85"/>
      <c r="D1596" s="85"/>
      <c r="E1596" s="85"/>
      <c r="F1596" s="85"/>
      <c r="G1596" s="85"/>
      <c r="H1596" s="85"/>
      <c r="I1596" s="89"/>
      <c r="J1596" s="88"/>
      <c r="K1596" s="87"/>
      <c r="L1596" s="86"/>
      <c r="M1596" s="85"/>
      <c r="N1596" s="86"/>
      <c r="O1596" s="85"/>
      <c r="P1596" s="85"/>
    </row>
    <row r="1597" spans="1:16" x14ac:dyDescent="0.25">
      <c r="A1597" s="85"/>
      <c r="B1597" s="90"/>
      <c r="C1597" s="85"/>
      <c r="D1597" s="85"/>
      <c r="E1597" s="85"/>
      <c r="F1597" s="85"/>
      <c r="G1597" s="85"/>
      <c r="H1597" s="85"/>
      <c r="I1597" s="89"/>
      <c r="J1597" s="88"/>
      <c r="K1597" s="87"/>
      <c r="L1597" s="86"/>
      <c r="M1597" s="85"/>
      <c r="N1597" s="86"/>
      <c r="O1597" s="85"/>
      <c r="P1597" s="85"/>
    </row>
    <row r="1598" spans="1:16" x14ac:dyDescent="0.25">
      <c r="A1598" s="85"/>
      <c r="B1598" s="90"/>
      <c r="C1598" s="85"/>
      <c r="D1598" s="85"/>
      <c r="E1598" s="85"/>
      <c r="F1598" s="85"/>
      <c r="G1598" s="85"/>
      <c r="H1598" s="85"/>
      <c r="I1598" s="89"/>
      <c r="J1598" s="88"/>
      <c r="K1598" s="87"/>
      <c r="L1598" s="86"/>
      <c r="M1598" s="85"/>
      <c r="N1598" s="86"/>
      <c r="O1598" s="85"/>
      <c r="P1598" s="85"/>
    </row>
    <row r="1599" spans="1:16" x14ac:dyDescent="0.25">
      <c r="A1599" s="85"/>
      <c r="B1599" s="90"/>
      <c r="C1599" s="85"/>
      <c r="D1599" s="85"/>
      <c r="E1599" s="85"/>
      <c r="F1599" s="85"/>
      <c r="G1599" s="85"/>
      <c r="H1599" s="85"/>
      <c r="I1599" s="89"/>
      <c r="J1599" s="88"/>
      <c r="K1599" s="87"/>
      <c r="L1599" s="86"/>
      <c r="M1599" s="85"/>
      <c r="N1599" s="86"/>
      <c r="O1599" s="85"/>
      <c r="P1599" s="85"/>
    </row>
    <row r="1600" spans="1:16" x14ac:dyDescent="0.25">
      <c r="A1600" s="85"/>
      <c r="B1600" s="90"/>
      <c r="C1600" s="85"/>
      <c r="D1600" s="85"/>
      <c r="E1600" s="85"/>
      <c r="F1600" s="85"/>
      <c r="G1600" s="85"/>
      <c r="H1600" s="85"/>
      <c r="I1600" s="89"/>
      <c r="J1600" s="88"/>
      <c r="K1600" s="87"/>
      <c r="L1600" s="86"/>
      <c r="M1600" s="85"/>
      <c r="N1600" s="86"/>
      <c r="O1600" s="85"/>
      <c r="P1600" s="85"/>
    </row>
    <row r="1601" spans="1:16" x14ac:dyDescent="0.25">
      <c r="A1601" s="85"/>
      <c r="B1601" s="90"/>
      <c r="C1601" s="85"/>
      <c r="D1601" s="85"/>
      <c r="E1601" s="85"/>
      <c r="F1601" s="85"/>
      <c r="G1601" s="85"/>
      <c r="H1601" s="85"/>
      <c r="I1601" s="89"/>
      <c r="J1601" s="88"/>
      <c r="K1601" s="87"/>
      <c r="L1601" s="86"/>
      <c r="M1601" s="85"/>
      <c r="N1601" s="86"/>
      <c r="O1601" s="85"/>
      <c r="P1601" s="85"/>
    </row>
    <row r="1602" spans="1:16" x14ac:dyDescent="0.25">
      <c r="A1602" s="85"/>
      <c r="B1602" s="90"/>
      <c r="C1602" s="85"/>
      <c r="D1602" s="85"/>
      <c r="E1602" s="85"/>
      <c r="F1602" s="85"/>
      <c r="G1602" s="85"/>
      <c r="H1602" s="85"/>
      <c r="I1602" s="89"/>
      <c r="J1602" s="88"/>
      <c r="K1602" s="87"/>
      <c r="L1602" s="86"/>
      <c r="M1602" s="85"/>
      <c r="N1602" s="86"/>
      <c r="O1602" s="85"/>
      <c r="P1602" s="85"/>
    </row>
    <row r="1603" spans="1:16" x14ac:dyDescent="0.25">
      <c r="A1603" s="85"/>
      <c r="B1603" s="90"/>
      <c r="C1603" s="85"/>
      <c r="D1603" s="85"/>
      <c r="E1603" s="85"/>
      <c r="F1603" s="85"/>
      <c r="G1603" s="85"/>
      <c r="H1603" s="85"/>
      <c r="I1603" s="89"/>
      <c r="J1603" s="88"/>
      <c r="K1603" s="87"/>
      <c r="L1603" s="86"/>
      <c r="M1603" s="85"/>
      <c r="N1603" s="86"/>
      <c r="O1603" s="85"/>
      <c r="P1603" s="85"/>
    </row>
    <row r="1604" spans="1:16" x14ac:dyDescent="0.25">
      <c r="A1604" s="85"/>
      <c r="B1604" s="90"/>
      <c r="C1604" s="85"/>
      <c r="D1604" s="85"/>
      <c r="E1604" s="85"/>
      <c r="F1604" s="85"/>
      <c r="G1604" s="85"/>
      <c r="H1604" s="85"/>
      <c r="I1604" s="89"/>
      <c r="J1604" s="88"/>
      <c r="K1604" s="87"/>
      <c r="L1604" s="86"/>
      <c r="M1604" s="85"/>
      <c r="N1604" s="86"/>
      <c r="O1604" s="85"/>
      <c r="P1604" s="85"/>
    </row>
    <row r="1605" spans="1:16" x14ac:dyDescent="0.25">
      <c r="A1605" s="85"/>
      <c r="B1605" s="90"/>
      <c r="C1605" s="85"/>
      <c r="D1605" s="85"/>
      <c r="E1605" s="85"/>
      <c r="F1605" s="85"/>
      <c r="G1605" s="85"/>
      <c r="H1605" s="85"/>
      <c r="I1605" s="89"/>
      <c r="J1605" s="88"/>
      <c r="K1605" s="87"/>
      <c r="L1605" s="86"/>
      <c r="M1605" s="85"/>
      <c r="N1605" s="86"/>
      <c r="O1605" s="85"/>
      <c r="P1605" s="85"/>
    </row>
    <row r="1606" spans="1:16" x14ac:dyDescent="0.25">
      <c r="A1606" s="85"/>
      <c r="B1606" s="90"/>
      <c r="C1606" s="85"/>
      <c r="D1606" s="85"/>
      <c r="E1606" s="85"/>
      <c r="F1606" s="85"/>
      <c r="G1606" s="85"/>
      <c r="H1606" s="85"/>
      <c r="I1606" s="89"/>
      <c r="J1606" s="88"/>
      <c r="K1606" s="87"/>
      <c r="L1606" s="86"/>
      <c r="M1606" s="85"/>
      <c r="N1606" s="86"/>
      <c r="O1606" s="85"/>
      <c r="P1606" s="85"/>
    </row>
    <row r="1607" spans="1:16" x14ac:dyDescent="0.25">
      <c r="A1607" s="85"/>
      <c r="B1607" s="90"/>
      <c r="C1607" s="85"/>
      <c r="D1607" s="85"/>
      <c r="E1607" s="85"/>
      <c r="F1607" s="85"/>
      <c r="G1607" s="85"/>
      <c r="H1607" s="85"/>
      <c r="I1607" s="89"/>
      <c r="J1607" s="88"/>
      <c r="K1607" s="87"/>
      <c r="L1607" s="86"/>
      <c r="M1607" s="85"/>
      <c r="N1607" s="86"/>
      <c r="O1607" s="85"/>
      <c r="P1607" s="85"/>
    </row>
    <row r="1608" spans="1:16" x14ac:dyDescent="0.25">
      <c r="A1608" s="85"/>
      <c r="B1608" s="90"/>
      <c r="C1608" s="85"/>
      <c r="D1608" s="85"/>
      <c r="E1608" s="85"/>
      <c r="F1608" s="85"/>
      <c r="G1608" s="85"/>
      <c r="H1608" s="85"/>
      <c r="I1608" s="89"/>
      <c r="J1608" s="88"/>
      <c r="K1608" s="87"/>
      <c r="L1608" s="86"/>
      <c r="M1608" s="85"/>
      <c r="N1608" s="86"/>
      <c r="O1608" s="85"/>
      <c r="P1608" s="85"/>
    </row>
    <row r="1609" spans="1:16" x14ac:dyDescent="0.25">
      <c r="A1609" s="85"/>
      <c r="B1609" s="90"/>
      <c r="C1609" s="85"/>
      <c r="D1609" s="85"/>
      <c r="E1609" s="85"/>
      <c r="F1609" s="85"/>
      <c r="G1609" s="85"/>
      <c r="H1609" s="85"/>
      <c r="I1609" s="89"/>
      <c r="J1609" s="88"/>
      <c r="K1609" s="87"/>
      <c r="L1609" s="86"/>
      <c r="M1609" s="85"/>
      <c r="N1609" s="86"/>
      <c r="O1609" s="85"/>
      <c r="P1609" s="85"/>
    </row>
    <row r="1610" spans="1:16" x14ac:dyDescent="0.25">
      <c r="A1610" s="85"/>
      <c r="B1610" s="90"/>
      <c r="C1610" s="85"/>
      <c r="D1610" s="85"/>
      <c r="E1610" s="85"/>
      <c r="F1610" s="85"/>
      <c r="G1610" s="85"/>
      <c r="H1610" s="85"/>
      <c r="I1610" s="89"/>
      <c r="J1610" s="88"/>
      <c r="K1610" s="87"/>
      <c r="L1610" s="86"/>
      <c r="M1610" s="85"/>
      <c r="N1610" s="86"/>
      <c r="O1610" s="85"/>
      <c r="P1610" s="85"/>
    </row>
    <row r="1611" spans="1:16" x14ac:dyDescent="0.25">
      <c r="A1611" s="85"/>
      <c r="B1611" s="90"/>
      <c r="C1611" s="85"/>
      <c r="D1611" s="85"/>
      <c r="E1611" s="85"/>
      <c r="F1611" s="85"/>
      <c r="G1611" s="85"/>
      <c r="H1611" s="85"/>
      <c r="I1611" s="89"/>
      <c r="J1611" s="88"/>
      <c r="K1611" s="87"/>
      <c r="L1611" s="86"/>
      <c r="M1611" s="85"/>
      <c r="N1611" s="86"/>
      <c r="O1611" s="85"/>
      <c r="P1611" s="85"/>
    </row>
    <row r="1612" spans="1:16" x14ac:dyDescent="0.25">
      <c r="A1612" s="85"/>
      <c r="B1612" s="90"/>
      <c r="C1612" s="85"/>
      <c r="D1612" s="85"/>
      <c r="E1612" s="85"/>
      <c r="F1612" s="85"/>
      <c r="G1612" s="85"/>
      <c r="H1612" s="85"/>
      <c r="I1612" s="89"/>
      <c r="J1612" s="88"/>
      <c r="K1612" s="87"/>
      <c r="L1612" s="86"/>
      <c r="M1612" s="85"/>
      <c r="N1612" s="86"/>
      <c r="O1612" s="85"/>
      <c r="P1612" s="85"/>
    </row>
    <row r="1613" spans="1:16" x14ac:dyDescent="0.25">
      <c r="A1613" s="85"/>
      <c r="B1613" s="90"/>
      <c r="C1613" s="85"/>
      <c r="D1613" s="85"/>
      <c r="E1613" s="85"/>
      <c r="F1613" s="85"/>
      <c r="G1613" s="85"/>
      <c r="H1613" s="85"/>
      <c r="I1613" s="89"/>
      <c r="J1613" s="88"/>
      <c r="K1613" s="87"/>
      <c r="L1613" s="86"/>
      <c r="M1613" s="85"/>
      <c r="N1613" s="86"/>
      <c r="O1613" s="85"/>
      <c r="P1613" s="85"/>
    </row>
    <row r="1614" spans="1:16" x14ac:dyDescent="0.25">
      <c r="A1614" s="85"/>
      <c r="B1614" s="90"/>
      <c r="C1614" s="85"/>
      <c r="D1614" s="85"/>
      <c r="E1614" s="85"/>
      <c r="F1614" s="85"/>
      <c r="G1614" s="85"/>
      <c r="H1614" s="85"/>
      <c r="I1614" s="89"/>
      <c r="J1614" s="88"/>
      <c r="K1614" s="87"/>
      <c r="L1614" s="86"/>
      <c r="M1614" s="85"/>
      <c r="N1614" s="86"/>
      <c r="O1614" s="85"/>
      <c r="P1614" s="85"/>
    </row>
    <row r="1615" spans="1:16" x14ac:dyDescent="0.25">
      <c r="A1615" s="85"/>
      <c r="B1615" s="90"/>
      <c r="C1615" s="85"/>
      <c r="D1615" s="85"/>
      <c r="E1615" s="85"/>
      <c r="F1615" s="85"/>
      <c r="G1615" s="85"/>
      <c r="H1615" s="85"/>
      <c r="I1615" s="89"/>
      <c r="J1615" s="88"/>
      <c r="K1615" s="87"/>
      <c r="L1615" s="86"/>
      <c r="M1615" s="85"/>
      <c r="N1615" s="86"/>
      <c r="O1615" s="85"/>
      <c r="P1615" s="85"/>
    </row>
    <row r="1616" spans="1:16" x14ac:dyDescent="0.25">
      <c r="A1616" s="85"/>
      <c r="B1616" s="90"/>
      <c r="C1616" s="85"/>
      <c r="D1616" s="85"/>
      <c r="E1616" s="85"/>
      <c r="F1616" s="85"/>
      <c r="G1616" s="85"/>
      <c r="H1616" s="85"/>
      <c r="I1616" s="89"/>
      <c r="J1616" s="88"/>
      <c r="K1616" s="87"/>
      <c r="L1616" s="86"/>
      <c r="M1616" s="85"/>
      <c r="N1616" s="86"/>
      <c r="O1616" s="85"/>
      <c r="P1616" s="85"/>
    </row>
    <row r="1617" spans="1:16" x14ac:dyDescent="0.25">
      <c r="A1617" s="85"/>
      <c r="B1617" s="90"/>
      <c r="C1617" s="85"/>
      <c r="D1617" s="85"/>
      <c r="E1617" s="85"/>
      <c r="F1617" s="85"/>
      <c r="G1617" s="85"/>
      <c r="H1617" s="85"/>
      <c r="I1617" s="89"/>
      <c r="J1617" s="88"/>
      <c r="K1617" s="87"/>
      <c r="L1617" s="86"/>
      <c r="M1617" s="85"/>
      <c r="N1617" s="86"/>
      <c r="O1617" s="85"/>
      <c r="P1617" s="85"/>
    </row>
    <row r="1618" spans="1:16" x14ac:dyDescent="0.25">
      <c r="A1618" s="85"/>
      <c r="B1618" s="90"/>
      <c r="C1618" s="85"/>
      <c r="D1618" s="85"/>
      <c r="E1618" s="85"/>
      <c r="F1618" s="85"/>
      <c r="G1618" s="85"/>
      <c r="H1618" s="85"/>
      <c r="I1618" s="89"/>
      <c r="J1618" s="88"/>
      <c r="K1618" s="87"/>
      <c r="L1618" s="86"/>
      <c r="M1618" s="85"/>
      <c r="N1618" s="86"/>
      <c r="O1618" s="85"/>
      <c r="P1618" s="85"/>
    </row>
    <row r="1619" spans="1:16" x14ac:dyDescent="0.25">
      <c r="A1619" s="85"/>
      <c r="B1619" s="90"/>
      <c r="C1619" s="85"/>
      <c r="D1619" s="85"/>
      <c r="E1619" s="85"/>
      <c r="F1619" s="85"/>
      <c r="G1619" s="85"/>
      <c r="H1619" s="85"/>
      <c r="I1619" s="89"/>
      <c r="J1619" s="88"/>
      <c r="K1619" s="87"/>
      <c r="L1619" s="86"/>
      <c r="M1619" s="85"/>
      <c r="N1619" s="86"/>
      <c r="O1619" s="85"/>
      <c r="P1619" s="85"/>
    </row>
    <row r="1620" spans="1:16" x14ac:dyDescent="0.25">
      <c r="A1620" s="85"/>
      <c r="B1620" s="90"/>
      <c r="C1620" s="85"/>
      <c r="D1620" s="85"/>
      <c r="E1620" s="85"/>
      <c r="F1620" s="85"/>
      <c r="G1620" s="85"/>
      <c r="H1620" s="85"/>
      <c r="I1620" s="89"/>
      <c r="J1620" s="88"/>
      <c r="K1620" s="87"/>
      <c r="L1620" s="86"/>
      <c r="M1620" s="85"/>
      <c r="N1620" s="86"/>
      <c r="O1620" s="85"/>
      <c r="P1620" s="85"/>
    </row>
    <row r="1621" spans="1:16" x14ac:dyDescent="0.25">
      <c r="A1621" s="85"/>
      <c r="B1621" s="90"/>
      <c r="C1621" s="85"/>
      <c r="D1621" s="85"/>
      <c r="E1621" s="85"/>
      <c r="F1621" s="85"/>
      <c r="G1621" s="85"/>
      <c r="H1621" s="85"/>
      <c r="I1621" s="89"/>
      <c r="J1621" s="88"/>
      <c r="K1621" s="87"/>
      <c r="L1621" s="86"/>
      <c r="M1621" s="85"/>
      <c r="N1621" s="86"/>
      <c r="O1621" s="85"/>
      <c r="P1621" s="85"/>
    </row>
    <row r="1622" spans="1:16" x14ac:dyDescent="0.25">
      <c r="A1622" s="85"/>
      <c r="B1622" s="90"/>
      <c r="C1622" s="85"/>
      <c r="D1622" s="85"/>
      <c r="E1622" s="85"/>
      <c r="F1622" s="85"/>
      <c r="G1622" s="85"/>
      <c r="H1622" s="85"/>
      <c r="I1622" s="89"/>
      <c r="J1622" s="88"/>
      <c r="K1622" s="87"/>
      <c r="L1622" s="86"/>
      <c r="M1622" s="85"/>
      <c r="N1622" s="86"/>
      <c r="O1622" s="85"/>
      <c r="P1622" s="85"/>
    </row>
    <row r="1623" spans="1:16" x14ac:dyDescent="0.25">
      <c r="A1623" s="85"/>
      <c r="B1623" s="90"/>
      <c r="C1623" s="85"/>
      <c r="D1623" s="85"/>
      <c r="E1623" s="85"/>
      <c r="F1623" s="85"/>
      <c r="G1623" s="85"/>
      <c r="H1623" s="85"/>
      <c r="I1623" s="89"/>
      <c r="J1623" s="88"/>
      <c r="K1623" s="87"/>
      <c r="L1623" s="86"/>
      <c r="M1623" s="85"/>
      <c r="N1623" s="86"/>
      <c r="O1623" s="85"/>
      <c r="P1623" s="85"/>
    </row>
    <row r="1624" spans="1:16" x14ac:dyDescent="0.25">
      <c r="A1624" s="85"/>
      <c r="B1624" s="90"/>
      <c r="C1624" s="85"/>
      <c r="D1624" s="85"/>
      <c r="E1624" s="85"/>
      <c r="F1624" s="85"/>
      <c r="G1624" s="85"/>
      <c r="H1624" s="85"/>
      <c r="I1624" s="89"/>
      <c r="J1624" s="88"/>
      <c r="K1624" s="87"/>
      <c r="L1624" s="86"/>
      <c r="M1624" s="85"/>
      <c r="N1624" s="86"/>
      <c r="O1624" s="85"/>
      <c r="P1624" s="85"/>
    </row>
    <row r="1625" spans="1:16" x14ac:dyDescent="0.25">
      <c r="A1625" s="85"/>
      <c r="B1625" s="90"/>
      <c r="C1625" s="85"/>
      <c r="D1625" s="85"/>
      <c r="E1625" s="85"/>
      <c r="F1625" s="85"/>
      <c r="G1625" s="85"/>
      <c r="H1625" s="85"/>
      <c r="I1625" s="89"/>
      <c r="J1625" s="88"/>
      <c r="K1625" s="87"/>
      <c r="L1625" s="86"/>
      <c r="M1625" s="85"/>
      <c r="N1625" s="86"/>
      <c r="O1625" s="85"/>
      <c r="P1625" s="85"/>
    </row>
    <row r="1626" spans="1:16" x14ac:dyDescent="0.25">
      <c r="A1626" s="85"/>
      <c r="B1626" s="90"/>
      <c r="C1626" s="85"/>
      <c r="D1626" s="85"/>
      <c r="E1626" s="85"/>
      <c r="F1626" s="85"/>
      <c r="G1626" s="85"/>
      <c r="H1626" s="85"/>
      <c r="I1626" s="89"/>
      <c r="J1626" s="88"/>
      <c r="K1626" s="87"/>
      <c r="L1626" s="86"/>
      <c r="M1626" s="85"/>
      <c r="N1626" s="86"/>
      <c r="O1626" s="85"/>
      <c r="P1626" s="85"/>
    </row>
    <row r="1627" spans="1:16" x14ac:dyDescent="0.25">
      <c r="A1627" s="85"/>
      <c r="B1627" s="90"/>
      <c r="C1627" s="85"/>
      <c r="D1627" s="85"/>
      <c r="E1627" s="85"/>
      <c r="F1627" s="85"/>
      <c r="G1627" s="85"/>
      <c r="H1627" s="85"/>
      <c r="I1627" s="89"/>
      <c r="J1627" s="88"/>
      <c r="K1627" s="87"/>
      <c r="L1627" s="86"/>
      <c r="M1627" s="85"/>
      <c r="N1627" s="86"/>
      <c r="O1627" s="85"/>
      <c r="P1627" s="85"/>
    </row>
    <row r="1628" spans="1:16" x14ac:dyDescent="0.25">
      <c r="A1628" s="85"/>
      <c r="B1628" s="90"/>
      <c r="C1628" s="85"/>
      <c r="D1628" s="85"/>
      <c r="E1628" s="85"/>
      <c r="F1628" s="85"/>
      <c r="G1628" s="85"/>
      <c r="H1628" s="85"/>
      <c r="I1628" s="89"/>
      <c r="J1628" s="88"/>
      <c r="K1628" s="87"/>
      <c r="L1628" s="86"/>
      <c r="M1628" s="85"/>
      <c r="N1628" s="86"/>
      <c r="O1628" s="85"/>
      <c r="P1628" s="85"/>
    </row>
    <row r="1629" spans="1:16" x14ac:dyDescent="0.25">
      <c r="A1629" s="85"/>
      <c r="B1629" s="90"/>
      <c r="C1629" s="85"/>
      <c r="D1629" s="85"/>
      <c r="E1629" s="85"/>
      <c r="F1629" s="85"/>
      <c r="G1629" s="85"/>
      <c r="H1629" s="85"/>
      <c r="I1629" s="89"/>
      <c r="J1629" s="88"/>
      <c r="K1629" s="87"/>
      <c r="L1629" s="86"/>
      <c r="M1629" s="85"/>
      <c r="N1629" s="86"/>
      <c r="O1629" s="85"/>
      <c r="P1629" s="85"/>
    </row>
    <row r="1630" spans="1:16" x14ac:dyDescent="0.25">
      <c r="A1630" s="85"/>
      <c r="B1630" s="90"/>
      <c r="C1630" s="85"/>
      <c r="D1630" s="85"/>
      <c r="E1630" s="85"/>
      <c r="F1630" s="85"/>
      <c r="G1630" s="85"/>
      <c r="H1630" s="85"/>
      <c r="I1630" s="89"/>
      <c r="J1630" s="88"/>
      <c r="K1630" s="87"/>
      <c r="L1630" s="86"/>
      <c r="M1630" s="85"/>
      <c r="N1630" s="86"/>
      <c r="O1630" s="85"/>
      <c r="P1630" s="85"/>
    </row>
    <row r="1631" spans="1:16" x14ac:dyDescent="0.25">
      <c r="A1631" s="85"/>
      <c r="B1631" s="90"/>
      <c r="C1631" s="85"/>
      <c r="D1631" s="85"/>
      <c r="E1631" s="85"/>
      <c r="F1631" s="85"/>
      <c r="G1631" s="85"/>
      <c r="H1631" s="85"/>
      <c r="I1631" s="89"/>
      <c r="J1631" s="88"/>
      <c r="K1631" s="87"/>
      <c r="L1631" s="86"/>
      <c r="M1631" s="85"/>
      <c r="N1631" s="86"/>
      <c r="O1631" s="85"/>
      <c r="P1631" s="85"/>
    </row>
    <row r="1632" spans="1:16" x14ac:dyDescent="0.25">
      <c r="A1632" s="85"/>
      <c r="B1632" s="90"/>
      <c r="C1632" s="85"/>
      <c r="D1632" s="85"/>
      <c r="E1632" s="85"/>
      <c r="F1632" s="85"/>
      <c r="G1632" s="85"/>
      <c r="H1632" s="85"/>
      <c r="I1632" s="89"/>
      <c r="J1632" s="88"/>
      <c r="K1632" s="87"/>
      <c r="L1632" s="86"/>
      <c r="M1632" s="85"/>
      <c r="N1632" s="86"/>
      <c r="O1632" s="85"/>
      <c r="P1632" s="85"/>
    </row>
    <row r="1633" spans="1:16" x14ac:dyDescent="0.25">
      <c r="A1633" s="85"/>
      <c r="B1633" s="90"/>
      <c r="C1633" s="85"/>
      <c r="D1633" s="85"/>
      <c r="E1633" s="85"/>
      <c r="F1633" s="85"/>
      <c r="G1633" s="85"/>
      <c r="H1633" s="85"/>
      <c r="I1633" s="89"/>
      <c r="J1633" s="88"/>
      <c r="K1633" s="87"/>
      <c r="L1633" s="86"/>
      <c r="M1633" s="85"/>
      <c r="N1633" s="86"/>
      <c r="O1633" s="85"/>
      <c r="P1633" s="85"/>
    </row>
    <row r="1634" spans="1:16" x14ac:dyDescent="0.25">
      <c r="A1634" s="85"/>
      <c r="B1634" s="90"/>
      <c r="C1634" s="85"/>
      <c r="D1634" s="85"/>
      <c r="E1634" s="85"/>
      <c r="F1634" s="85"/>
      <c r="G1634" s="85"/>
      <c r="H1634" s="85"/>
      <c r="I1634" s="89"/>
      <c r="J1634" s="88"/>
      <c r="K1634" s="87"/>
      <c r="L1634" s="86"/>
      <c r="M1634" s="85"/>
      <c r="N1634" s="86"/>
      <c r="O1634" s="85"/>
      <c r="P1634" s="85"/>
    </row>
    <row r="1635" spans="1:16" x14ac:dyDescent="0.25">
      <c r="A1635" s="85"/>
      <c r="B1635" s="90"/>
      <c r="C1635" s="85"/>
      <c r="D1635" s="85"/>
      <c r="E1635" s="85"/>
      <c r="F1635" s="85"/>
      <c r="G1635" s="85"/>
      <c r="H1635" s="85"/>
      <c r="I1635" s="89"/>
      <c r="J1635" s="88"/>
      <c r="K1635" s="87"/>
      <c r="L1635" s="86"/>
      <c r="M1635" s="85"/>
      <c r="N1635" s="86"/>
      <c r="O1635" s="85"/>
      <c r="P1635" s="85"/>
    </row>
    <row r="1636" spans="1:16" x14ac:dyDescent="0.25">
      <c r="A1636" s="85"/>
      <c r="B1636" s="90"/>
      <c r="C1636" s="85"/>
      <c r="D1636" s="85"/>
      <c r="E1636" s="85"/>
      <c r="F1636" s="85"/>
      <c r="G1636" s="85"/>
      <c r="H1636" s="85"/>
      <c r="I1636" s="89"/>
      <c r="J1636" s="88"/>
      <c r="K1636" s="87"/>
      <c r="L1636" s="86"/>
      <c r="M1636" s="85"/>
      <c r="N1636" s="86"/>
      <c r="O1636" s="85"/>
      <c r="P1636" s="85"/>
    </row>
    <row r="1637" spans="1:16" x14ac:dyDescent="0.25">
      <c r="A1637" s="85"/>
      <c r="B1637" s="90"/>
      <c r="C1637" s="85"/>
      <c r="D1637" s="85"/>
      <c r="E1637" s="85"/>
      <c r="F1637" s="85"/>
      <c r="G1637" s="85"/>
      <c r="H1637" s="85"/>
      <c r="I1637" s="89"/>
      <c r="J1637" s="88"/>
      <c r="K1637" s="87"/>
      <c r="L1637" s="86"/>
      <c r="M1637" s="85"/>
      <c r="N1637" s="86"/>
      <c r="O1637" s="85"/>
      <c r="P1637" s="85"/>
    </row>
    <row r="1638" spans="1:16" x14ac:dyDescent="0.25">
      <c r="A1638" s="85"/>
      <c r="B1638" s="90"/>
      <c r="C1638" s="85"/>
      <c r="D1638" s="85"/>
      <c r="E1638" s="85"/>
      <c r="F1638" s="85"/>
      <c r="G1638" s="85"/>
      <c r="H1638" s="85"/>
      <c r="I1638" s="89"/>
      <c r="J1638" s="88"/>
      <c r="K1638" s="87"/>
      <c r="L1638" s="86"/>
      <c r="M1638" s="85"/>
      <c r="N1638" s="86"/>
      <c r="O1638" s="85"/>
      <c r="P1638" s="85"/>
    </row>
    <row r="1639" spans="1:16" x14ac:dyDescent="0.25">
      <c r="A1639" s="85"/>
      <c r="B1639" s="90"/>
      <c r="C1639" s="85"/>
      <c r="D1639" s="85"/>
      <c r="E1639" s="85"/>
      <c r="F1639" s="85"/>
      <c r="G1639" s="85"/>
      <c r="H1639" s="85"/>
      <c r="I1639" s="89"/>
      <c r="J1639" s="88"/>
      <c r="K1639" s="87"/>
      <c r="L1639" s="86"/>
      <c r="M1639" s="85"/>
      <c r="N1639" s="86"/>
      <c r="O1639" s="85"/>
      <c r="P1639" s="85"/>
    </row>
    <row r="1640" spans="1:16" x14ac:dyDescent="0.25">
      <c r="A1640" s="85"/>
      <c r="B1640" s="90"/>
      <c r="C1640" s="85"/>
      <c r="D1640" s="85"/>
      <c r="E1640" s="85"/>
      <c r="F1640" s="85"/>
      <c r="G1640" s="85"/>
      <c r="H1640" s="85"/>
      <c r="I1640" s="89"/>
      <c r="J1640" s="88"/>
      <c r="K1640" s="87"/>
      <c r="L1640" s="86"/>
      <c r="M1640" s="85"/>
      <c r="N1640" s="86"/>
      <c r="O1640" s="85"/>
      <c r="P1640" s="85"/>
    </row>
    <row r="1641" spans="1:16" x14ac:dyDescent="0.25">
      <c r="A1641" s="85"/>
      <c r="B1641" s="90"/>
      <c r="C1641" s="85"/>
      <c r="D1641" s="85"/>
      <c r="E1641" s="85"/>
      <c r="F1641" s="85"/>
      <c r="G1641" s="85"/>
      <c r="H1641" s="85"/>
      <c r="I1641" s="89"/>
      <c r="J1641" s="88"/>
      <c r="K1641" s="87"/>
      <c r="L1641" s="86"/>
      <c r="M1641" s="85"/>
      <c r="N1641" s="86"/>
      <c r="O1641" s="85"/>
      <c r="P1641" s="85"/>
    </row>
    <row r="1642" spans="1:16" x14ac:dyDescent="0.25">
      <c r="A1642" s="85"/>
      <c r="B1642" s="90"/>
      <c r="C1642" s="85"/>
      <c r="D1642" s="85"/>
      <c r="E1642" s="85"/>
      <c r="F1642" s="85"/>
      <c r="G1642" s="85"/>
      <c r="H1642" s="85"/>
      <c r="I1642" s="89"/>
      <c r="J1642" s="88"/>
      <c r="K1642" s="87"/>
      <c r="L1642" s="86"/>
      <c r="M1642" s="85"/>
      <c r="N1642" s="86"/>
      <c r="O1642" s="85"/>
      <c r="P1642" s="85"/>
    </row>
    <row r="1643" spans="1:16" x14ac:dyDescent="0.25">
      <c r="A1643" s="85"/>
      <c r="B1643" s="90"/>
      <c r="C1643" s="85"/>
      <c r="D1643" s="85"/>
      <c r="E1643" s="85"/>
      <c r="F1643" s="85"/>
      <c r="G1643" s="85"/>
      <c r="H1643" s="85"/>
      <c r="I1643" s="89"/>
      <c r="J1643" s="88"/>
      <c r="K1643" s="87"/>
      <c r="L1643" s="86"/>
      <c r="M1643" s="85"/>
      <c r="N1643" s="86"/>
      <c r="O1643" s="85"/>
      <c r="P1643" s="85"/>
    </row>
    <row r="1644" spans="1:16" x14ac:dyDescent="0.25">
      <c r="A1644" s="85"/>
      <c r="B1644" s="90"/>
      <c r="C1644" s="85"/>
      <c r="D1644" s="85"/>
      <c r="E1644" s="85"/>
      <c r="F1644" s="85"/>
      <c r="G1644" s="85"/>
      <c r="H1644" s="85"/>
      <c r="I1644" s="89"/>
      <c r="J1644" s="88"/>
      <c r="K1644" s="87"/>
      <c r="L1644" s="86"/>
      <c r="M1644" s="85"/>
      <c r="N1644" s="86"/>
      <c r="O1644" s="85"/>
      <c r="P1644" s="85"/>
    </row>
    <row r="1645" spans="1:16" x14ac:dyDescent="0.25">
      <c r="A1645" s="85"/>
      <c r="B1645" s="90"/>
      <c r="C1645" s="85"/>
      <c r="D1645" s="85"/>
      <c r="E1645" s="85"/>
      <c r="F1645" s="85"/>
      <c r="G1645" s="85"/>
      <c r="H1645" s="85"/>
      <c r="I1645" s="89"/>
      <c r="J1645" s="88"/>
      <c r="K1645" s="87"/>
      <c r="L1645" s="86"/>
      <c r="M1645" s="85"/>
      <c r="N1645" s="86"/>
      <c r="O1645" s="85"/>
      <c r="P1645" s="85"/>
    </row>
    <row r="1646" spans="1:16" x14ac:dyDescent="0.25">
      <c r="A1646" s="85"/>
      <c r="B1646" s="90"/>
      <c r="C1646" s="85"/>
      <c r="D1646" s="85"/>
      <c r="E1646" s="85"/>
      <c r="F1646" s="85"/>
      <c r="G1646" s="85"/>
      <c r="H1646" s="85"/>
      <c r="I1646" s="89"/>
      <c r="J1646" s="88"/>
      <c r="K1646" s="87"/>
      <c r="L1646" s="86"/>
      <c r="M1646" s="85"/>
      <c r="N1646" s="86"/>
      <c r="O1646" s="85"/>
      <c r="P1646" s="85"/>
    </row>
    <row r="1647" spans="1:16" x14ac:dyDescent="0.25">
      <c r="A1647" s="85"/>
      <c r="B1647" s="90"/>
      <c r="C1647" s="85"/>
      <c r="D1647" s="85"/>
      <c r="E1647" s="85"/>
      <c r="F1647" s="85"/>
      <c r="G1647" s="85"/>
      <c r="H1647" s="85"/>
      <c r="I1647" s="89"/>
      <c r="J1647" s="88"/>
      <c r="K1647" s="87"/>
      <c r="L1647" s="86"/>
      <c r="M1647" s="85"/>
      <c r="N1647" s="86"/>
      <c r="O1647" s="85"/>
      <c r="P1647" s="85"/>
    </row>
    <row r="1648" spans="1:16" x14ac:dyDescent="0.25">
      <c r="A1648" s="85"/>
      <c r="B1648" s="90"/>
      <c r="C1648" s="85"/>
      <c r="D1648" s="85"/>
      <c r="E1648" s="85"/>
      <c r="F1648" s="85"/>
      <c r="G1648" s="85"/>
      <c r="H1648" s="85"/>
      <c r="I1648" s="89"/>
      <c r="J1648" s="88"/>
      <c r="K1648" s="87"/>
      <c r="L1648" s="86"/>
      <c r="M1648" s="85"/>
      <c r="N1648" s="86"/>
      <c r="O1648" s="85"/>
      <c r="P1648" s="85"/>
    </row>
    <row r="1649" spans="1:16" x14ac:dyDescent="0.25">
      <c r="A1649" s="85"/>
      <c r="B1649" s="90"/>
      <c r="C1649" s="85"/>
      <c r="D1649" s="85"/>
      <c r="E1649" s="85"/>
      <c r="F1649" s="85"/>
      <c r="G1649" s="85"/>
      <c r="H1649" s="85"/>
      <c r="I1649" s="89"/>
      <c r="J1649" s="88"/>
      <c r="K1649" s="87"/>
      <c r="L1649" s="86"/>
      <c r="M1649" s="85"/>
      <c r="N1649" s="86"/>
      <c r="O1649" s="85"/>
      <c r="P1649" s="85"/>
    </row>
    <row r="1650" spans="1:16" x14ac:dyDescent="0.25">
      <c r="A1650" s="85"/>
      <c r="B1650" s="90"/>
      <c r="C1650" s="85"/>
      <c r="D1650" s="85"/>
      <c r="E1650" s="85"/>
      <c r="F1650" s="85"/>
      <c r="G1650" s="85"/>
      <c r="H1650" s="85"/>
      <c r="I1650" s="89"/>
      <c r="J1650" s="88"/>
      <c r="K1650" s="87"/>
      <c r="L1650" s="86"/>
      <c r="M1650" s="85"/>
      <c r="N1650" s="86"/>
      <c r="O1650" s="85"/>
      <c r="P1650" s="85"/>
    </row>
    <row r="1651" spans="1:16" x14ac:dyDescent="0.25">
      <c r="A1651" s="85"/>
      <c r="B1651" s="90"/>
      <c r="C1651" s="85"/>
      <c r="D1651" s="85"/>
      <c r="E1651" s="85"/>
      <c r="F1651" s="85"/>
      <c r="G1651" s="85"/>
      <c r="H1651" s="85"/>
      <c r="I1651" s="89"/>
      <c r="J1651" s="88"/>
      <c r="K1651" s="87"/>
      <c r="L1651" s="86"/>
      <c r="M1651" s="85"/>
      <c r="N1651" s="86"/>
      <c r="O1651" s="85"/>
      <c r="P1651" s="85"/>
    </row>
    <row r="1652" spans="1:16" x14ac:dyDescent="0.25">
      <c r="A1652" s="85"/>
      <c r="B1652" s="90"/>
      <c r="C1652" s="85"/>
      <c r="D1652" s="85"/>
      <c r="E1652" s="85"/>
      <c r="F1652" s="85"/>
      <c r="G1652" s="85"/>
      <c r="H1652" s="85"/>
      <c r="I1652" s="89"/>
      <c r="J1652" s="88"/>
      <c r="K1652" s="87"/>
      <c r="L1652" s="86"/>
      <c r="M1652" s="85"/>
      <c r="N1652" s="86"/>
      <c r="O1652" s="85"/>
      <c r="P1652" s="85"/>
    </row>
    <row r="1653" spans="1:16" x14ac:dyDescent="0.25">
      <c r="A1653" s="85"/>
      <c r="B1653" s="90"/>
      <c r="C1653" s="85"/>
      <c r="D1653" s="85"/>
      <c r="E1653" s="85"/>
      <c r="F1653" s="85"/>
      <c r="G1653" s="85"/>
      <c r="H1653" s="85"/>
      <c r="I1653" s="89"/>
      <c r="J1653" s="88"/>
      <c r="K1653" s="87"/>
      <c r="L1653" s="86"/>
      <c r="M1653" s="85"/>
      <c r="N1653" s="86"/>
      <c r="O1653" s="85"/>
      <c r="P1653" s="85"/>
    </row>
    <row r="1654" spans="1:16" x14ac:dyDescent="0.25">
      <c r="A1654" s="85"/>
      <c r="B1654" s="90"/>
      <c r="C1654" s="85"/>
      <c r="D1654" s="85"/>
      <c r="E1654" s="85"/>
      <c r="F1654" s="85"/>
      <c r="G1654" s="85"/>
      <c r="H1654" s="85"/>
      <c r="I1654" s="89"/>
      <c r="J1654" s="88"/>
      <c r="K1654" s="87"/>
      <c r="L1654" s="86"/>
      <c r="M1654" s="85"/>
      <c r="N1654" s="86"/>
      <c r="O1654" s="85"/>
      <c r="P1654" s="85"/>
    </row>
    <row r="1655" spans="1:16" x14ac:dyDescent="0.25">
      <c r="A1655" s="85"/>
      <c r="B1655" s="90"/>
      <c r="C1655" s="85"/>
      <c r="D1655" s="85"/>
      <c r="E1655" s="85"/>
      <c r="F1655" s="85"/>
      <c r="G1655" s="85"/>
      <c r="H1655" s="85"/>
      <c r="I1655" s="89"/>
      <c r="J1655" s="88"/>
      <c r="K1655" s="87"/>
      <c r="L1655" s="86"/>
      <c r="M1655" s="85"/>
      <c r="N1655" s="86"/>
      <c r="O1655" s="85"/>
      <c r="P1655" s="85"/>
    </row>
    <row r="1656" spans="1:16" x14ac:dyDescent="0.25">
      <c r="A1656" s="85"/>
      <c r="B1656" s="90"/>
      <c r="C1656" s="85"/>
      <c r="D1656" s="85"/>
      <c r="E1656" s="85"/>
      <c r="F1656" s="85"/>
      <c r="G1656" s="85"/>
      <c r="H1656" s="85"/>
      <c r="I1656" s="89"/>
      <c r="J1656" s="88"/>
      <c r="K1656" s="87"/>
      <c r="L1656" s="86"/>
      <c r="M1656" s="85"/>
      <c r="N1656" s="86"/>
      <c r="O1656" s="85"/>
      <c r="P1656" s="85"/>
    </row>
    <row r="1657" spans="1:16" x14ac:dyDescent="0.25">
      <c r="A1657" s="85"/>
      <c r="B1657" s="90"/>
      <c r="C1657" s="85"/>
      <c r="D1657" s="85"/>
      <c r="E1657" s="85"/>
      <c r="F1657" s="85"/>
      <c r="G1657" s="85"/>
      <c r="H1657" s="85"/>
      <c r="I1657" s="89"/>
      <c r="J1657" s="88"/>
      <c r="K1657" s="87"/>
      <c r="L1657" s="86"/>
      <c r="M1657" s="85"/>
      <c r="N1657" s="86"/>
      <c r="O1657" s="85"/>
      <c r="P1657" s="85"/>
    </row>
    <row r="1658" spans="1:16" x14ac:dyDescent="0.25">
      <c r="A1658" s="85"/>
      <c r="B1658" s="90"/>
      <c r="C1658" s="85"/>
      <c r="D1658" s="85"/>
      <c r="E1658" s="85"/>
      <c r="F1658" s="85"/>
      <c r="G1658" s="85"/>
      <c r="H1658" s="85"/>
      <c r="I1658" s="89"/>
      <c r="J1658" s="88"/>
      <c r="K1658" s="87"/>
      <c r="L1658" s="86"/>
      <c r="M1658" s="85"/>
      <c r="N1658" s="86"/>
      <c r="O1658" s="85"/>
      <c r="P1658" s="85"/>
    </row>
    <row r="1659" spans="1:16" x14ac:dyDescent="0.25">
      <c r="A1659" s="85"/>
      <c r="B1659" s="90"/>
      <c r="C1659" s="85"/>
      <c r="D1659" s="85"/>
      <c r="E1659" s="85"/>
      <c r="F1659" s="85"/>
      <c r="G1659" s="85"/>
      <c r="H1659" s="85"/>
      <c r="I1659" s="89"/>
      <c r="J1659" s="88"/>
      <c r="K1659" s="87"/>
      <c r="L1659" s="86"/>
      <c r="M1659" s="85"/>
      <c r="N1659" s="86"/>
      <c r="O1659" s="85"/>
      <c r="P1659" s="85"/>
    </row>
    <row r="1660" spans="1:16" x14ac:dyDescent="0.25">
      <c r="A1660" s="85"/>
      <c r="B1660" s="90"/>
      <c r="C1660" s="85"/>
      <c r="D1660" s="85"/>
      <c r="E1660" s="85"/>
      <c r="F1660" s="85"/>
      <c r="G1660" s="85"/>
      <c r="H1660" s="85"/>
      <c r="I1660" s="89"/>
      <c r="J1660" s="88"/>
      <c r="K1660" s="87"/>
      <c r="L1660" s="86"/>
      <c r="M1660" s="85"/>
      <c r="N1660" s="86"/>
      <c r="O1660" s="85"/>
      <c r="P1660" s="85"/>
    </row>
    <row r="1661" spans="1:16" x14ac:dyDescent="0.25">
      <c r="A1661" s="85"/>
      <c r="B1661" s="90"/>
      <c r="C1661" s="85"/>
      <c r="D1661" s="85"/>
      <c r="E1661" s="85"/>
      <c r="F1661" s="85"/>
      <c r="G1661" s="85"/>
      <c r="H1661" s="85"/>
      <c r="I1661" s="89"/>
      <c r="J1661" s="88"/>
      <c r="K1661" s="87"/>
      <c r="L1661" s="86"/>
      <c r="M1661" s="85"/>
      <c r="N1661" s="86"/>
      <c r="O1661" s="85"/>
      <c r="P1661" s="85"/>
    </row>
    <row r="1662" spans="1:16" x14ac:dyDescent="0.25">
      <c r="A1662" s="85"/>
      <c r="B1662" s="90"/>
      <c r="C1662" s="85"/>
      <c r="D1662" s="85"/>
      <c r="E1662" s="85"/>
      <c r="F1662" s="85"/>
      <c r="G1662" s="85"/>
      <c r="H1662" s="85"/>
      <c r="I1662" s="89"/>
      <c r="J1662" s="88"/>
      <c r="K1662" s="87"/>
      <c r="L1662" s="86"/>
      <c r="M1662" s="85"/>
      <c r="N1662" s="86"/>
      <c r="O1662" s="85"/>
      <c r="P1662" s="85"/>
    </row>
    <row r="1663" spans="1:16" x14ac:dyDescent="0.25">
      <c r="A1663" s="85"/>
      <c r="B1663" s="90"/>
      <c r="C1663" s="85"/>
      <c r="D1663" s="85"/>
      <c r="E1663" s="85"/>
      <c r="F1663" s="85"/>
      <c r="G1663" s="85"/>
      <c r="H1663" s="85"/>
      <c r="I1663" s="89"/>
      <c r="J1663" s="88"/>
      <c r="K1663" s="87"/>
      <c r="L1663" s="86"/>
      <c r="M1663" s="85"/>
      <c r="N1663" s="86"/>
      <c r="O1663" s="85"/>
      <c r="P1663" s="85"/>
    </row>
    <row r="1664" spans="1:16" x14ac:dyDescent="0.25">
      <c r="A1664" s="85"/>
      <c r="B1664" s="90"/>
      <c r="C1664" s="85"/>
      <c r="D1664" s="85"/>
      <c r="E1664" s="85"/>
      <c r="F1664" s="85"/>
      <c r="G1664" s="85"/>
      <c r="H1664" s="85"/>
      <c r="I1664" s="89"/>
      <c r="J1664" s="88"/>
      <c r="K1664" s="87"/>
      <c r="L1664" s="86"/>
      <c r="M1664" s="85"/>
      <c r="N1664" s="86"/>
      <c r="O1664" s="85"/>
      <c r="P1664" s="85"/>
    </row>
    <row r="1665" spans="1:16" x14ac:dyDescent="0.25">
      <c r="A1665" s="85"/>
      <c r="B1665" s="90"/>
      <c r="C1665" s="85"/>
      <c r="D1665" s="85"/>
      <c r="E1665" s="85"/>
      <c r="F1665" s="85"/>
      <c r="G1665" s="85"/>
      <c r="H1665" s="85"/>
      <c r="I1665" s="89"/>
      <c r="J1665" s="88"/>
      <c r="K1665" s="87"/>
      <c r="L1665" s="86"/>
      <c r="M1665" s="85"/>
      <c r="N1665" s="86"/>
      <c r="O1665" s="85"/>
      <c r="P1665" s="85"/>
    </row>
    <row r="1666" spans="1:16" x14ac:dyDescent="0.25">
      <c r="A1666" s="85"/>
      <c r="B1666" s="90"/>
      <c r="C1666" s="85"/>
      <c r="D1666" s="85"/>
      <c r="E1666" s="85"/>
      <c r="F1666" s="85"/>
      <c r="G1666" s="85"/>
      <c r="H1666" s="85"/>
      <c r="I1666" s="89"/>
      <c r="J1666" s="88"/>
      <c r="K1666" s="87"/>
      <c r="L1666" s="86"/>
      <c r="M1666" s="85"/>
      <c r="N1666" s="86"/>
      <c r="O1666" s="85"/>
      <c r="P1666" s="85"/>
    </row>
    <row r="1667" spans="1:16" x14ac:dyDescent="0.25">
      <c r="A1667" s="85"/>
      <c r="B1667" s="90"/>
      <c r="C1667" s="85"/>
      <c r="D1667" s="85"/>
      <c r="E1667" s="85"/>
      <c r="F1667" s="85"/>
      <c r="G1667" s="85"/>
      <c r="H1667" s="85"/>
      <c r="I1667" s="89"/>
      <c r="J1667" s="88"/>
      <c r="K1667" s="87"/>
      <c r="L1667" s="86"/>
      <c r="M1667" s="85"/>
      <c r="N1667" s="86"/>
      <c r="O1667" s="85"/>
      <c r="P1667" s="85"/>
    </row>
    <row r="1668" spans="1:16" x14ac:dyDescent="0.25">
      <c r="A1668" s="85"/>
      <c r="B1668" s="90"/>
      <c r="C1668" s="85"/>
      <c r="D1668" s="85"/>
      <c r="E1668" s="85"/>
      <c r="F1668" s="85"/>
      <c r="G1668" s="85"/>
      <c r="H1668" s="85"/>
      <c r="I1668" s="89"/>
      <c r="J1668" s="88"/>
      <c r="K1668" s="87"/>
      <c r="L1668" s="86"/>
      <c r="M1668" s="85"/>
      <c r="N1668" s="86"/>
      <c r="O1668" s="85"/>
      <c r="P1668" s="85"/>
    </row>
    <row r="1669" spans="1:16" x14ac:dyDescent="0.25">
      <c r="A1669" s="85"/>
      <c r="B1669" s="90"/>
      <c r="C1669" s="85"/>
      <c r="D1669" s="85"/>
      <c r="E1669" s="85"/>
      <c r="F1669" s="85"/>
      <c r="G1669" s="85"/>
      <c r="H1669" s="85"/>
      <c r="I1669" s="89"/>
      <c r="J1669" s="88"/>
      <c r="K1669" s="87"/>
      <c r="L1669" s="86"/>
      <c r="M1669" s="85"/>
      <c r="N1669" s="86"/>
      <c r="O1669" s="85"/>
      <c r="P1669" s="85"/>
    </row>
    <row r="1670" spans="1:16" x14ac:dyDescent="0.25">
      <c r="A1670" s="85"/>
      <c r="B1670" s="90"/>
      <c r="C1670" s="85"/>
      <c r="D1670" s="85"/>
      <c r="E1670" s="85"/>
      <c r="F1670" s="85"/>
      <c r="G1670" s="85"/>
      <c r="H1670" s="85"/>
      <c r="I1670" s="89"/>
      <c r="J1670" s="88"/>
      <c r="K1670" s="87"/>
      <c r="L1670" s="86"/>
      <c r="M1670" s="85"/>
      <c r="N1670" s="86"/>
      <c r="O1670" s="85"/>
      <c r="P1670" s="85"/>
    </row>
    <row r="1671" spans="1:16" x14ac:dyDescent="0.25">
      <c r="A1671" s="85"/>
      <c r="B1671" s="90"/>
      <c r="C1671" s="85"/>
      <c r="D1671" s="85"/>
      <c r="E1671" s="85"/>
      <c r="F1671" s="85"/>
      <c r="G1671" s="85"/>
      <c r="H1671" s="85"/>
      <c r="I1671" s="89"/>
      <c r="J1671" s="88"/>
      <c r="K1671" s="87"/>
      <c r="L1671" s="86"/>
      <c r="M1671" s="85"/>
      <c r="N1671" s="86"/>
      <c r="O1671" s="85"/>
      <c r="P1671" s="85"/>
    </row>
    <row r="1672" spans="1:16" x14ac:dyDescent="0.25">
      <c r="A1672" s="85"/>
      <c r="B1672" s="90"/>
      <c r="C1672" s="85"/>
      <c r="D1672" s="85"/>
      <c r="E1672" s="85"/>
      <c r="F1672" s="85"/>
      <c r="G1672" s="85"/>
      <c r="H1672" s="85"/>
      <c r="I1672" s="89"/>
      <c r="J1672" s="88"/>
      <c r="K1672" s="87"/>
      <c r="L1672" s="86"/>
      <c r="M1672" s="85"/>
      <c r="N1672" s="86"/>
      <c r="O1672" s="85"/>
      <c r="P1672" s="85"/>
    </row>
    <row r="1673" spans="1:16" x14ac:dyDescent="0.25">
      <c r="A1673" s="85"/>
      <c r="B1673" s="90"/>
      <c r="C1673" s="85"/>
      <c r="D1673" s="85"/>
      <c r="E1673" s="85"/>
      <c r="F1673" s="85"/>
      <c r="G1673" s="85"/>
      <c r="H1673" s="85"/>
      <c r="I1673" s="89"/>
      <c r="J1673" s="88"/>
      <c r="K1673" s="87"/>
      <c r="L1673" s="86"/>
      <c r="M1673" s="85"/>
      <c r="N1673" s="86"/>
      <c r="O1673" s="85"/>
      <c r="P1673" s="85"/>
    </row>
    <row r="1674" spans="1:16" x14ac:dyDescent="0.25">
      <c r="A1674" s="85"/>
      <c r="B1674" s="90"/>
      <c r="C1674" s="85"/>
      <c r="D1674" s="85"/>
      <c r="E1674" s="85"/>
      <c r="F1674" s="85"/>
      <c r="G1674" s="85"/>
      <c r="H1674" s="85"/>
      <c r="I1674" s="89"/>
      <c r="J1674" s="88"/>
      <c r="K1674" s="87"/>
      <c r="L1674" s="86"/>
      <c r="M1674" s="85"/>
      <c r="N1674" s="86"/>
      <c r="O1674" s="85"/>
      <c r="P1674" s="85"/>
    </row>
    <row r="1675" spans="1:16" x14ac:dyDescent="0.25">
      <c r="A1675" s="85"/>
      <c r="B1675" s="90"/>
      <c r="C1675" s="85"/>
      <c r="D1675" s="85"/>
      <c r="E1675" s="85"/>
      <c r="F1675" s="85"/>
      <c r="G1675" s="85"/>
      <c r="H1675" s="85"/>
      <c r="I1675" s="89"/>
      <c r="J1675" s="88"/>
      <c r="K1675" s="87"/>
      <c r="L1675" s="86"/>
      <c r="M1675" s="85"/>
      <c r="N1675" s="86"/>
      <c r="O1675" s="85"/>
      <c r="P1675" s="85"/>
    </row>
    <row r="1676" spans="1:16" x14ac:dyDescent="0.25">
      <c r="A1676" s="85"/>
      <c r="B1676" s="90"/>
      <c r="C1676" s="85"/>
      <c r="D1676" s="85"/>
      <c r="E1676" s="85"/>
      <c r="F1676" s="85"/>
      <c r="G1676" s="85"/>
      <c r="H1676" s="85"/>
      <c r="I1676" s="89"/>
      <c r="J1676" s="88"/>
      <c r="K1676" s="87"/>
      <c r="L1676" s="86"/>
      <c r="M1676" s="85"/>
      <c r="N1676" s="86"/>
      <c r="O1676" s="85"/>
      <c r="P1676" s="85"/>
    </row>
    <row r="1677" spans="1:16" x14ac:dyDescent="0.25">
      <c r="A1677" s="85"/>
      <c r="B1677" s="90"/>
      <c r="C1677" s="85"/>
      <c r="D1677" s="85"/>
      <c r="E1677" s="85"/>
      <c r="F1677" s="85"/>
      <c r="G1677" s="85"/>
      <c r="H1677" s="85"/>
      <c r="I1677" s="89"/>
      <c r="J1677" s="88"/>
      <c r="K1677" s="87"/>
      <c r="L1677" s="86"/>
      <c r="M1677" s="85"/>
      <c r="N1677" s="86"/>
      <c r="O1677" s="85"/>
      <c r="P1677" s="85"/>
    </row>
    <row r="1678" spans="1:16" x14ac:dyDescent="0.25">
      <c r="A1678" s="85"/>
      <c r="B1678" s="90"/>
      <c r="C1678" s="85"/>
      <c r="D1678" s="85"/>
      <c r="E1678" s="85"/>
      <c r="F1678" s="85"/>
      <c r="G1678" s="85"/>
      <c r="H1678" s="85"/>
      <c r="I1678" s="89"/>
      <c r="J1678" s="88"/>
      <c r="K1678" s="87"/>
      <c r="L1678" s="86"/>
      <c r="M1678" s="85"/>
      <c r="N1678" s="86"/>
      <c r="O1678" s="85"/>
      <c r="P1678" s="85"/>
    </row>
    <row r="1679" spans="1:16" x14ac:dyDescent="0.25">
      <c r="A1679" s="85"/>
      <c r="B1679" s="90"/>
      <c r="C1679" s="85"/>
      <c r="D1679" s="85"/>
      <c r="E1679" s="85"/>
      <c r="F1679" s="85"/>
      <c r="G1679" s="85"/>
      <c r="H1679" s="85"/>
      <c r="I1679" s="89"/>
      <c r="J1679" s="88"/>
      <c r="K1679" s="87"/>
      <c r="L1679" s="86"/>
      <c r="M1679" s="85"/>
      <c r="N1679" s="86"/>
      <c r="O1679" s="85"/>
      <c r="P1679" s="85"/>
    </row>
    <row r="1680" spans="1:16" x14ac:dyDescent="0.25">
      <c r="A1680" s="85"/>
      <c r="B1680" s="90"/>
      <c r="C1680" s="85"/>
      <c r="D1680" s="85"/>
      <c r="E1680" s="85"/>
      <c r="F1680" s="85"/>
      <c r="G1680" s="85"/>
      <c r="H1680" s="85"/>
      <c r="I1680" s="89"/>
      <c r="J1680" s="88"/>
      <c r="K1680" s="87"/>
      <c r="L1680" s="86"/>
      <c r="M1680" s="85"/>
      <c r="N1680" s="86"/>
      <c r="O1680" s="85"/>
      <c r="P1680" s="85"/>
    </row>
    <row r="1681" spans="1:16" x14ac:dyDescent="0.25">
      <c r="A1681" s="85"/>
      <c r="B1681" s="90"/>
      <c r="C1681" s="85"/>
      <c r="D1681" s="85"/>
      <c r="E1681" s="85"/>
      <c r="F1681" s="85"/>
      <c r="G1681" s="85"/>
      <c r="H1681" s="85"/>
      <c r="I1681" s="89"/>
      <c r="J1681" s="88"/>
      <c r="K1681" s="87"/>
      <c r="L1681" s="86"/>
      <c r="M1681" s="85"/>
      <c r="N1681" s="86"/>
      <c r="O1681" s="85"/>
      <c r="P1681" s="85"/>
    </row>
    <row r="1682" spans="1:16" x14ac:dyDescent="0.25">
      <c r="A1682" s="85"/>
      <c r="B1682" s="90"/>
      <c r="C1682" s="85"/>
      <c r="D1682" s="85"/>
      <c r="E1682" s="85"/>
      <c r="F1682" s="85"/>
      <c r="G1682" s="85"/>
      <c r="H1682" s="85"/>
      <c r="I1682" s="89"/>
      <c r="J1682" s="88"/>
      <c r="K1682" s="87"/>
      <c r="L1682" s="86"/>
      <c r="M1682" s="85"/>
      <c r="N1682" s="86"/>
      <c r="O1682" s="85"/>
      <c r="P1682" s="85"/>
    </row>
    <row r="1683" spans="1:16" x14ac:dyDescent="0.25">
      <c r="A1683" s="85"/>
      <c r="B1683" s="90"/>
      <c r="C1683" s="85"/>
      <c r="D1683" s="85"/>
      <c r="E1683" s="85"/>
      <c r="F1683" s="85"/>
      <c r="G1683" s="85"/>
      <c r="H1683" s="85"/>
      <c r="I1683" s="89"/>
      <c r="J1683" s="88"/>
      <c r="K1683" s="87"/>
      <c r="L1683" s="86"/>
      <c r="M1683" s="85"/>
      <c r="N1683" s="86"/>
      <c r="O1683" s="85"/>
      <c r="P1683" s="85"/>
    </row>
    <row r="1684" spans="1:16" x14ac:dyDescent="0.25">
      <c r="A1684" s="85"/>
      <c r="B1684" s="90"/>
      <c r="C1684" s="85"/>
      <c r="D1684" s="85"/>
      <c r="E1684" s="85"/>
      <c r="F1684" s="85"/>
      <c r="G1684" s="85"/>
      <c r="H1684" s="85"/>
      <c r="I1684" s="89"/>
      <c r="J1684" s="88"/>
      <c r="K1684" s="87"/>
      <c r="L1684" s="86"/>
      <c r="M1684" s="85"/>
      <c r="N1684" s="86"/>
      <c r="O1684" s="85"/>
      <c r="P1684" s="85"/>
    </row>
    <row r="1685" spans="1:16" x14ac:dyDescent="0.25">
      <c r="A1685" s="85"/>
      <c r="B1685" s="90"/>
      <c r="C1685" s="85"/>
      <c r="D1685" s="85"/>
      <c r="E1685" s="85"/>
      <c r="F1685" s="85"/>
      <c r="G1685" s="85"/>
      <c r="H1685" s="85"/>
      <c r="I1685" s="89"/>
      <c r="J1685" s="88"/>
      <c r="K1685" s="87"/>
      <c r="L1685" s="86"/>
      <c r="M1685" s="85"/>
      <c r="N1685" s="86"/>
      <c r="O1685" s="85"/>
      <c r="P1685" s="85"/>
    </row>
    <row r="1686" spans="1:16" x14ac:dyDescent="0.25">
      <c r="A1686" s="85"/>
      <c r="B1686" s="90"/>
      <c r="C1686" s="85"/>
      <c r="D1686" s="85"/>
      <c r="E1686" s="85"/>
      <c r="F1686" s="85"/>
      <c r="G1686" s="85"/>
      <c r="H1686" s="85"/>
      <c r="I1686" s="89"/>
      <c r="J1686" s="88"/>
      <c r="K1686" s="87"/>
      <c r="L1686" s="86"/>
      <c r="M1686" s="85"/>
      <c r="N1686" s="86"/>
      <c r="O1686" s="85"/>
      <c r="P1686" s="85"/>
    </row>
    <row r="1687" spans="1:16" x14ac:dyDescent="0.25">
      <c r="A1687" s="85"/>
      <c r="B1687" s="90"/>
      <c r="C1687" s="85"/>
      <c r="D1687" s="85"/>
      <c r="E1687" s="85"/>
      <c r="F1687" s="85"/>
      <c r="G1687" s="85"/>
      <c r="H1687" s="85"/>
      <c r="I1687" s="89"/>
      <c r="J1687" s="88"/>
      <c r="K1687" s="87"/>
      <c r="L1687" s="86"/>
      <c r="M1687" s="85"/>
      <c r="N1687" s="86"/>
      <c r="O1687" s="85"/>
      <c r="P1687" s="85"/>
    </row>
    <row r="1688" spans="1:16" x14ac:dyDescent="0.25">
      <c r="A1688" s="85"/>
      <c r="B1688" s="90"/>
      <c r="C1688" s="85"/>
      <c r="D1688" s="85"/>
      <c r="E1688" s="85"/>
      <c r="F1688" s="85"/>
      <c r="G1688" s="85"/>
      <c r="H1688" s="85"/>
      <c r="I1688" s="89"/>
      <c r="J1688" s="88"/>
      <c r="K1688" s="87"/>
      <c r="L1688" s="86"/>
      <c r="M1688" s="85"/>
      <c r="N1688" s="86"/>
      <c r="O1688" s="85"/>
      <c r="P1688" s="85"/>
    </row>
    <row r="1689" spans="1:16" x14ac:dyDescent="0.25">
      <c r="A1689" s="85"/>
      <c r="B1689" s="90"/>
      <c r="C1689" s="85"/>
      <c r="D1689" s="85"/>
      <c r="E1689" s="85"/>
      <c r="F1689" s="85"/>
      <c r="G1689" s="85"/>
      <c r="H1689" s="85"/>
      <c r="I1689" s="89"/>
      <c r="J1689" s="88"/>
      <c r="K1689" s="87"/>
      <c r="L1689" s="86"/>
      <c r="M1689" s="85"/>
      <c r="N1689" s="86"/>
      <c r="O1689" s="85"/>
      <c r="P1689" s="85"/>
    </row>
    <row r="1690" spans="1:16" x14ac:dyDescent="0.25">
      <c r="A1690" s="85"/>
      <c r="B1690" s="90"/>
      <c r="C1690" s="85"/>
      <c r="D1690" s="85"/>
      <c r="E1690" s="85"/>
      <c r="F1690" s="85"/>
      <c r="G1690" s="85"/>
      <c r="H1690" s="85"/>
      <c r="I1690" s="89"/>
      <c r="J1690" s="88"/>
      <c r="K1690" s="87"/>
      <c r="L1690" s="86"/>
      <c r="M1690" s="85"/>
      <c r="N1690" s="86"/>
      <c r="O1690" s="85"/>
      <c r="P1690" s="85"/>
    </row>
    <row r="1691" spans="1:16" x14ac:dyDescent="0.25">
      <c r="A1691" s="85"/>
      <c r="B1691" s="90"/>
      <c r="C1691" s="85"/>
      <c r="D1691" s="85"/>
      <c r="E1691" s="85"/>
      <c r="F1691" s="85"/>
      <c r="G1691" s="85"/>
      <c r="H1691" s="85"/>
      <c r="I1691" s="89"/>
      <c r="J1691" s="88"/>
      <c r="K1691" s="87"/>
      <c r="L1691" s="86"/>
      <c r="M1691" s="85"/>
      <c r="N1691" s="86"/>
      <c r="O1691" s="85"/>
      <c r="P1691" s="85"/>
    </row>
    <row r="1692" spans="1:16" x14ac:dyDescent="0.25">
      <c r="A1692" s="85"/>
      <c r="B1692" s="90"/>
      <c r="C1692" s="85"/>
      <c r="D1692" s="85"/>
      <c r="E1692" s="85"/>
      <c r="F1692" s="85"/>
      <c r="G1692" s="85"/>
      <c r="H1692" s="85"/>
      <c r="I1692" s="89"/>
      <c r="J1692" s="88"/>
      <c r="K1692" s="87"/>
      <c r="L1692" s="86"/>
      <c r="M1692" s="85"/>
      <c r="N1692" s="86"/>
      <c r="O1692" s="85"/>
      <c r="P1692" s="85"/>
    </row>
    <row r="1693" spans="1:16" x14ac:dyDescent="0.25">
      <c r="A1693" s="85"/>
      <c r="B1693" s="90"/>
      <c r="C1693" s="85"/>
      <c r="D1693" s="85"/>
      <c r="E1693" s="85"/>
      <c r="F1693" s="85"/>
      <c r="G1693" s="85"/>
      <c r="H1693" s="85"/>
      <c r="I1693" s="89"/>
      <c r="J1693" s="88"/>
      <c r="K1693" s="87"/>
      <c r="L1693" s="86"/>
      <c r="M1693" s="85"/>
      <c r="N1693" s="86"/>
      <c r="O1693" s="85"/>
      <c r="P1693" s="85"/>
    </row>
    <row r="1694" spans="1:16" x14ac:dyDescent="0.25">
      <c r="A1694" s="85"/>
      <c r="B1694" s="90"/>
      <c r="C1694" s="85"/>
      <c r="D1694" s="85"/>
      <c r="E1694" s="85"/>
      <c r="F1694" s="85"/>
      <c r="G1694" s="85"/>
      <c r="H1694" s="85"/>
      <c r="I1694" s="89"/>
      <c r="J1694" s="88"/>
      <c r="K1694" s="87"/>
      <c r="L1694" s="86"/>
      <c r="M1694" s="85"/>
      <c r="N1694" s="86"/>
      <c r="O1694" s="85"/>
      <c r="P1694" s="85"/>
    </row>
    <row r="1695" spans="1:16" x14ac:dyDescent="0.25">
      <c r="A1695" s="85"/>
      <c r="B1695" s="90"/>
      <c r="C1695" s="85"/>
      <c r="D1695" s="85"/>
      <c r="E1695" s="85"/>
      <c r="F1695" s="85"/>
      <c r="G1695" s="85"/>
      <c r="H1695" s="85"/>
      <c r="I1695" s="89"/>
      <c r="J1695" s="88"/>
      <c r="K1695" s="87"/>
      <c r="L1695" s="86"/>
      <c r="M1695" s="85"/>
      <c r="N1695" s="86"/>
      <c r="O1695" s="85"/>
      <c r="P1695" s="85"/>
    </row>
    <row r="1696" spans="1:16" x14ac:dyDescent="0.25">
      <c r="A1696" s="85"/>
      <c r="B1696" s="90"/>
      <c r="C1696" s="85"/>
      <c r="D1696" s="85"/>
      <c r="E1696" s="85"/>
      <c r="F1696" s="85"/>
      <c r="G1696" s="85"/>
      <c r="H1696" s="85"/>
      <c r="I1696" s="89"/>
      <c r="J1696" s="88"/>
      <c r="K1696" s="87"/>
      <c r="L1696" s="86"/>
      <c r="M1696" s="85"/>
      <c r="N1696" s="86"/>
      <c r="O1696" s="85"/>
      <c r="P1696" s="85"/>
    </row>
    <row r="1697" spans="1:16" x14ac:dyDescent="0.25">
      <c r="A1697" s="85"/>
      <c r="B1697" s="90"/>
      <c r="C1697" s="85"/>
      <c r="D1697" s="85"/>
      <c r="E1697" s="85"/>
      <c r="F1697" s="85"/>
      <c r="G1697" s="85"/>
      <c r="H1697" s="85"/>
      <c r="I1697" s="89"/>
      <c r="J1697" s="88"/>
      <c r="K1697" s="87"/>
      <c r="L1697" s="86"/>
      <c r="M1697" s="85"/>
      <c r="N1697" s="86"/>
      <c r="O1697" s="85"/>
      <c r="P1697" s="85"/>
    </row>
    <row r="1698" spans="1:16" x14ac:dyDescent="0.25">
      <c r="A1698" s="85"/>
      <c r="B1698" s="90"/>
      <c r="C1698" s="85"/>
      <c r="D1698" s="85"/>
      <c r="E1698" s="85"/>
      <c r="F1698" s="85"/>
      <c r="G1698" s="85"/>
      <c r="H1698" s="85"/>
      <c r="I1698" s="89"/>
      <c r="J1698" s="88"/>
      <c r="K1698" s="87"/>
      <c r="L1698" s="86"/>
      <c r="M1698" s="85"/>
      <c r="N1698" s="86"/>
      <c r="O1698" s="85"/>
      <c r="P1698" s="85"/>
    </row>
    <row r="1699" spans="1:16" x14ac:dyDescent="0.25">
      <c r="A1699" s="85"/>
      <c r="B1699" s="90"/>
      <c r="C1699" s="85"/>
      <c r="D1699" s="85"/>
      <c r="E1699" s="85"/>
      <c r="F1699" s="85"/>
      <c r="G1699" s="85"/>
      <c r="H1699" s="85"/>
      <c r="I1699" s="89"/>
      <c r="J1699" s="88"/>
      <c r="K1699" s="87"/>
      <c r="L1699" s="86"/>
      <c r="M1699" s="85"/>
      <c r="N1699" s="86"/>
      <c r="O1699" s="85"/>
      <c r="P1699" s="85"/>
    </row>
    <row r="1700" spans="1:16" x14ac:dyDescent="0.25">
      <c r="A1700" s="85"/>
      <c r="B1700" s="90"/>
      <c r="C1700" s="85"/>
      <c r="D1700" s="85"/>
      <c r="E1700" s="85"/>
      <c r="F1700" s="85"/>
      <c r="G1700" s="85"/>
      <c r="H1700" s="85"/>
      <c r="I1700" s="89"/>
      <c r="J1700" s="88"/>
      <c r="K1700" s="87"/>
      <c r="L1700" s="86"/>
      <c r="M1700" s="85"/>
      <c r="N1700" s="86"/>
      <c r="O1700" s="85"/>
      <c r="P1700" s="85"/>
    </row>
    <row r="1701" spans="1:16" x14ac:dyDescent="0.25">
      <c r="A1701" s="85"/>
      <c r="B1701" s="90"/>
      <c r="C1701" s="85"/>
      <c r="D1701" s="85"/>
      <c r="E1701" s="85"/>
      <c r="F1701" s="85"/>
      <c r="G1701" s="85"/>
      <c r="H1701" s="85"/>
      <c r="I1701" s="89"/>
      <c r="J1701" s="88"/>
      <c r="K1701" s="87"/>
      <c r="L1701" s="86"/>
      <c r="M1701" s="85"/>
      <c r="N1701" s="86"/>
      <c r="O1701" s="85"/>
      <c r="P1701" s="85"/>
    </row>
    <row r="1702" spans="1:16" x14ac:dyDescent="0.25">
      <c r="A1702" s="85"/>
      <c r="B1702" s="90"/>
      <c r="C1702" s="85"/>
      <c r="D1702" s="85"/>
      <c r="E1702" s="85"/>
      <c r="F1702" s="85"/>
      <c r="G1702" s="85"/>
      <c r="H1702" s="85"/>
      <c r="I1702" s="89"/>
      <c r="J1702" s="88"/>
      <c r="K1702" s="87"/>
      <c r="L1702" s="86"/>
      <c r="M1702" s="85"/>
      <c r="N1702" s="86"/>
      <c r="O1702" s="85"/>
      <c r="P1702" s="85"/>
    </row>
    <row r="1703" spans="1:16" x14ac:dyDescent="0.25">
      <c r="A1703" s="85"/>
      <c r="B1703" s="90"/>
      <c r="C1703" s="85"/>
      <c r="D1703" s="85"/>
      <c r="E1703" s="85"/>
      <c r="F1703" s="85"/>
      <c r="G1703" s="85"/>
      <c r="H1703" s="85"/>
      <c r="I1703" s="89"/>
      <c r="J1703" s="88"/>
      <c r="K1703" s="87"/>
      <c r="L1703" s="86"/>
      <c r="M1703" s="85"/>
      <c r="N1703" s="86"/>
      <c r="O1703" s="85"/>
      <c r="P1703" s="85"/>
    </row>
    <row r="1704" spans="1:16" x14ac:dyDescent="0.25">
      <c r="A1704" s="85"/>
      <c r="B1704" s="90"/>
      <c r="C1704" s="85"/>
      <c r="D1704" s="85"/>
      <c r="E1704" s="85"/>
      <c r="F1704" s="85"/>
      <c r="G1704" s="85"/>
      <c r="H1704" s="85"/>
      <c r="I1704" s="89"/>
      <c r="J1704" s="88"/>
      <c r="K1704" s="87"/>
      <c r="L1704" s="86"/>
      <c r="M1704" s="85"/>
      <c r="N1704" s="86"/>
      <c r="O1704" s="85"/>
      <c r="P1704" s="85"/>
    </row>
    <row r="1705" spans="1:16" x14ac:dyDescent="0.25">
      <c r="A1705" s="85"/>
      <c r="B1705" s="90"/>
      <c r="C1705" s="85"/>
      <c r="D1705" s="85"/>
      <c r="E1705" s="85"/>
      <c r="F1705" s="85"/>
      <c r="G1705" s="85"/>
      <c r="H1705" s="85"/>
      <c r="I1705" s="89"/>
      <c r="J1705" s="88"/>
      <c r="K1705" s="87"/>
      <c r="L1705" s="86"/>
      <c r="M1705" s="85"/>
      <c r="N1705" s="86"/>
      <c r="O1705" s="85"/>
      <c r="P1705" s="85"/>
    </row>
    <row r="1706" spans="1:16" x14ac:dyDescent="0.25">
      <c r="A1706" s="85"/>
      <c r="B1706" s="90"/>
      <c r="C1706" s="85"/>
      <c r="D1706" s="85"/>
      <c r="E1706" s="85"/>
      <c r="F1706" s="85"/>
      <c r="G1706" s="85"/>
      <c r="H1706" s="85"/>
      <c r="I1706" s="89"/>
      <c r="J1706" s="88"/>
      <c r="K1706" s="87"/>
      <c r="L1706" s="86"/>
      <c r="M1706" s="85"/>
      <c r="N1706" s="86"/>
      <c r="O1706" s="85"/>
      <c r="P1706" s="85"/>
    </row>
    <row r="1707" spans="1:16" x14ac:dyDescent="0.25">
      <c r="A1707" s="85"/>
      <c r="B1707" s="90"/>
      <c r="C1707" s="85"/>
      <c r="D1707" s="85"/>
      <c r="E1707" s="85"/>
      <c r="F1707" s="85"/>
      <c r="G1707" s="85"/>
      <c r="H1707" s="85"/>
      <c r="I1707" s="89"/>
      <c r="J1707" s="88"/>
      <c r="K1707" s="87"/>
      <c r="L1707" s="86"/>
      <c r="M1707" s="85"/>
      <c r="N1707" s="86"/>
      <c r="O1707" s="85"/>
      <c r="P1707" s="85"/>
    </row>
    <row r="1708" spans="1:16" x14ac:dyDescent="0.25">
      <c r="A1708" s="85"/>
      <c r="B1708" s="90"/>
      <c r="C1708" s="85"/>
      <c r="D1708" s="85"/>
      <c r="E1708" s="85"/>
      <c r="F1708" s="85"/>
      <c r="G1708" s="85"/>
      <c r="H1708" s="85"/>
      <c r="I1708" s="89"/>
      <c r="J1708" s="88"/>
      <c r="K1708" s="87"/>
      <c r="L1708" s="86"/>
      <c r="M1708" s="85"/>
      <c r="N1708" s="86"/>
      <c r="O1708" s="85"/>
      <c r="P1708" s="85"/>
    </row>
    <row r="1709" spans="1:16" x14ac:dyDescent="0.25">
      <c r="A1709" s="85"/>
      <c r="B1709" s="90"/>
      <c r="C1709" s="85"/>
      <c r="D1709" s="85"/>
      <c r="E1709" s="85"/>
      <c r="F1709" s="85"/>
      <c r="G1709" s="85"/>
      <c r="H1709" s="85"/>
      <c r="I1709" s="89"/>
      <c r="J1709" s="88"/>
      <c r="K1709" s="87"/>
      <c r="L1709" s="86"/>
      <c r="M1709" s="85"/>
      <c r="N1709" s="86"/>
      <c r="O1709" s="85"/>
      <c r="P1709" s="85"/>
    </row>
    <row r="1710" spans="1:16" x14ac:dyDescent="0.25">
      <c r="A1710" s="85"/>
      <c r="B1710" s="90"/>
      <c r="C1710" s="85"/>
      <c r="D1710" s="85"/>
      <c r="E1710" s="85"/>
      <c r="F1710" s="85"/>
      <c r="G1710" s="85"/>
      <c r="H1710" s="85"/>
      <c r="I1710" s="89"/>
      <c r="J1710" s="88"/>
      <c r="K1710" s="87"/>
      <c r="L1710" s="86"/>
      <c r="M1710" s="85"/>
      <c r="N1710" s="86"/>
      <c r="O1710" s="85"/>
      <c r="P1710" s="85"/>
    </row>
    <row r="1711" spans="1:16" x14ac:dyDescent="0.25">
      <c r="A1711" s="85"/>
      <c r="B1711" s="90"/>
      <c r="C1711" s="85"/>
      <c r="D1711" s="85"/>
      <c r="E1711" s="85"/>
      <c r="F1711" s="85"/>
      <c r="G1711" s="85"/>
      <c r="H1711" s="85"/>
      <c r="I1711" s="89"/>
      <c r="J1711" s="88"/>
      <c r="K1711" s="87"/>
      <c r="L1711" s="86"/>
      <c r="M1711" s="85"/>
      <c r="N1711" s="86"/>
      <c r="O1711" s="85"/>
      <c r="P1711" s="85"/>
    </row>
    <row r="1712" spans="1:16" x14ac:dyDescent="0.25">
      <c r="A1712" s="85"/>
      <c r="B1712" s="90"/>
      <c r="C1712" s="85"/>
      <c r="D1712" s="85"/>
      <c r="E1712" s="85"/>
      <c r="F1712" s="85"/>
      <c r="G1712" s="85"/>
      <c r="H1712" s="85"/>
      <c r="I1712" s="89"/>
      <c r="J1712" s="88"/>
      <c r="K1712" s="87"/>
      <c r="L1712" s="86"/>
      <c r="M1712" s="85"/>
      <c r="N1712" s="86"/>
      <c r="O1712" s="85"/>
      <c r="P1712" s="85"/>
    </row>
    <row r="1713" spans="1:16" x14ac:dyDescent="0.25">
      <c r="A1713" s="85"/>
      <c r="B1713" s="90"/>
      <c r="C1713" s="85"/>
      <c r="D1713" s="85"/>
      <c r="E1713" s="85"/>
      <c r="F1713" s="85"/>
      <c r="G1713" s="85"/>
      <c r="H1713" s="85"/>
      <c r="I1713" s="89"/>
      <c r="J1713" s="88"/>
      <c r="K1713" s="87"/>
      <c r="L1713" s="86"/>
      <c r="M1713" s="85"/>
      <c r="N1713" s="86"/>
      <c r="O1713" s="85"/>
      <c r="P1713" s="85"/>
    </row>
    <row r="1714" spans="1:16" x14ac:dyDescent="0.25">
      <c r="A1714" s="85"/>
      <c r="B1714" s="90"/>
      <c r="C1714" s="85"/>
      <c r="D1714" s="85"/>
      <c r="E1714" s="85"/>
      <c r="F1714" s="85"/>
      <c r="G1714" s="85"/>
      <c r="H1714" s="85"/>
      <c r="I1714" s="89"/>
      <c r="J1714" s="88"/>
      <c r="K1714" s="87"/>
      <c r="L1714" s="86"/>
      <c r="M1714" s="85"/>
      <c r="N1714" s="86"/>
      <c r="O1714" s="85"/>
      <c r="P1714" s="85"/>
    </row>
    <row r="1715" spans="1:16" x14ac:dyDescent="0.25">
      <c r="A1715" s="85"/>
      <c r="B1715" s="90"/>
      <c r="C1715" s="85"/>
      <c r="D1715" s="85"/>
      <c r="E1715" s="85"/>
      <c r="F1715" s="85"/>
      <c r="G1715" s="85"/>
      <c r="H1715" s="85"/>
      <c r="I1715" s="89"/>
      <c r="J1715" s="88"/>
      <c r="K1715" s="87"/>
      <c r="L1715" s="86"/>
      <c r="M1715" s="85"/>
      <c r="N1715" s="86"/>
      <c r="O1715" s="85"/>
      <c r="P1715" s="85"/>
    </row>
    <row r="1716" spans="1:16" x14ac:dyDescent="0.25">
      <c r="A1716" s="85"/>
      <c r="B1716" s="90"/>
      <c r="C1716" s="85"/>
      <c r="D1716" s="85"/>
      <c r="E1716" s="85"/>
      <c r="F1716" s="85"/>
      <c r="G1716" s="85"/>
      <c r="H1716" s="85"/>
      <c r="I1716" s="89"/>
      <c r="J1716" s="88"/>
      <c r="K1716" s="87"/>
      <c r="L1716" s="86"/>
      <c r="M1716" s="85"/>
      <c r="N1716" s="86"/>
      <c r="O1716" s="85"/>
      <c r="P1716" s="85"/>
    </row>
    <row r="1717" spans="1:16" x14ac:dyDescent="0.25">
      <c r="A1717" s="85"/>
      <c r="B1717" s="90"/>
      <c r="C1717" s="85"/>
      <c r="D1717" s="85"/>
      <c r="E1717" s="85"/>
      <c r="F1717" s="85"/>
      <c r="G1717" s="85"/>
      <c r="H1717" s="85"/>
      <c r="I1717" s="89"/>
      <c r="J1717" s="88"/>
      <c r="K1717" s="87"/>
      <c r="L1717" s="86"/>
      <c r="M1717" s="85"/>
      <c r="N1717" s="86"/>
      <c r="O1717" s="85"/>
      <c r="P1717" s="85"/>
    </row>
    <row r="1718" spans="1:16" x14ac:dyDescent="0.25">
      <c r="A1718" s="85"/>
      <c r="B1718" s="90"/>
      <c r="C1718" s="85"/>
      <c r="D1718" s="85"/>
      <c r="E1718" s="85"/>
      <c r="F1718" s="85"/>
      <c r="G1718" s="85"/>
      <c r="H1718" s="85"/>
      <c r="I1718" s="89"/>
      <c r="J1718" s="88"/>
      <c r="K1718" s="87"/>
      <c r="L1718" s="86"/>
      <c r="M1718" s="85"/>
      <c r="N1718" s="86"/>
      <c r="O1718" s="85"/>
      <c r="P1718" s="85"/>
    </row>
    <row r="1719" spans="1:16" x14ac:dyDescent="0.25">
      <c r="A1719" s="85"/>
      <c r="B1719" s="90"/>
      <c r="C1719" s="85"/>
      <c r="D1719" s="85"/>
      <c r="E1719" s="85"/>
      <c r="F1719" s="85"/>
      <c r="G1719" s="85"/>
      <c r="H1719" s="85"/>
      <c r="I1719" s="89"/>
      <c r="J1719" s="88"/>
      <c r="K1719" s="87"/>
      <c r="L1719" s="86"/>
      <c r="M1719" s="85"/>
      <c r="N1719" s="86"/>
      <c r="O1719" s="85"/>
      <c r="P1719" s="85"/>
    </row>
    <row r="1720" spans="1:16" x14ac:dyDescent="0.25">
      <c r="A1720" s="85"/>
      <c r="B1720" s="90"/>
      <c r="C1720" s="85"/>
      <c r="D1720" s="85"/>
      <c r="E1720" s="85"/>
      <c r="F1720" s="85"/>
      <c r="G1720" s="85"/>
      <c r="H1720" s="85"/>
      <c r="I1720" s="89"/>
      <c r="J1720" s="88"/>
      <c r="K1720" s="87"/>
      <c r="L1720" s="86"/>
      <c r="M1720" s="85"/>
      <c r="N1720" s="86"/>
      <c r="O1720" s="85"/>
      <c r="P1720" s="85"/>
    </row>
    <row r="1721" spans="1:16" x14ac:dyDescent="0.25">
      <c r="A1721" s="85"/>
      <c r="B1721" s="90"/>
      <c r="C1721" s="85"/>
      <c r="D1721" s="85"/>
      <c r="E1721" s="85"/>
      <c r="F1721" s="85"/>
      <c r="G1721" s="85"/>
      <c r="H1721" s="85"/>
      <c r="I1721" s="89"/>
      <c r="J1721" s="88"/>
      <c r="K1721" s="87"/>
      <c r="L1721" s="86"/>
      <c r="M1721" s="85"/>
      <c r="N1721" s="86"/>
      <c r="O1721" s="85"/>
      <c r="P1721" s="85"/>
    </row>
    <row r="1722" spans="1:16" x14ac:dyDescent="0.25">
      <c r="A1722" s="85"/>
      <c r="B1722" s="90"/>
      <c r="C1722" s="85"/>
      <c r="D1722" s="85"/>
      <c r="E1722" s="85"/>
      <c r="F1722" s="85"/>
      <c r="G1722" s="85"/>
      <c r="H1722" s="85"/>
      <c r="I1722" s="89"/>
      <c r="J1722" s="88"/>
      <c r="K1722" s="87"/>
      <c r="L1722" s="86"/>
      <c r="M1722" s="85"/>
      <c r="N1722" s="86"/>
      <c r="O1722" s="85"/>
      <c r="P1722" s="85"/>
    </row>
    <row r="1723" spans="1:16" x14ac:dyDescent="0.25">
      <c r="A1723" s="85"/>
      <c r="B1723" s="90"/>
      <c r="C1723" s="85"/>
      <c r="D1723" s="85"/>
      <c r="E1723" s="85"/>
      <c r="F1723" s="85"/>
      <c r="G1723" s="85"/>
      <c r="H1723" s="85"/>
      <c r="I1723" s="89"/>
      <c r="J1723" s="88"/>
      <c r="K1723" s="87"/>
      <c r="L1723" s="86"/>
      <c r="M1723" s="85"/>
      <c r="N1723" s="86"/>
      <c r="O1723" s="85"/>
      <c r="P1723" s="85"/>
    </row>
    <row r="1724" spans="1:16" x14ac:dyDescent="0.25">
      <c r="A1724" s="85"/>
      <c r="B1724" s="90"/>
      <c r="C1724" s="85"/>
      <c r="D1724" s="85"/>
      <c r="E1724" s="85"/>
      <c r="F1724" s="85"/>
      <c r="G1724" s="85"/>
      <c r="H1724" s="85"/>
      <c r="I1724" s="89"/>
      <c r="J1724" s="88"/>
      <c r="K1724" s="87"/>
      <c r="L1724" s="86"/>
      <c r="M1724" s="85"/>
      <c r="N1724" s="86"/>
      <c r="O1724" s="85"/>
      <c r="P1724" s="85"/>
    </row>
    <row r="1725" spans="1:16" x14ac:dyDescent="0.25">
      <c r="A1725" s="85"/>
      <c r="B1725" s="90"/>
      <c r="C1725" s="85"/>
      <c r="D1725" s="85"/>
      <c r="E1725" s="85"/>
      <c r="F1725" s="85"/>
      <c r="G1725" s="85"/>
      <c r="H1725" s="85"/>
      <c r="I1725" s="89"/>
      <c r="J1725" s="88"/>
      <c r="K1725" s="87"/>
      <c r="L1725" s="86"/>
      <c r="M1725" s="85"/>
      <c r="N1725" s="86"/>
      <c r="O1725" s="85"/>
      <c r="P1725" s="85"/>
    </row>
    <row r="1726" spans="1:16" x14ac:dyDescent="0.25">
      <c r="A1726" s="85"/>
      <c r="B1726" s="90"/>
      <c r="C1726" s="85"/>
      <c r="D1726" s="85"/>
      <c r="E1726" s="85"/>
      <c r="F1726" s="85"/>
      <c r="G1726" s="85"/>
      <c r="H1726" s="85"/>
      <c r="I1726" s="89"/>
      <c r="J1726" s="88"/>
      <c r="K1726" s="87"/>
      <c r="L1726" s="86"/>
      <c r="M1726" s="85"/>
      <c r="N1726" s="86"/>
      <c r="O1726" s="85"/>
      <c r="P1726" s="85"/>
    </row>
    <row r="1727" spans="1:16" x14ac:dyDescent="0.25">
      <c r="A1727" s="85"/>
      <c r="B1727" s="90"/>
      <c r="C1727" s="85"/>
      <c r="D1727" s="85"/>
      <c r="E1727" s="85"/>
      <c r="F1727" s="85"/>
      <c r="G1727" s="85"/>
      <c r="H1727" s="85"/>
      <c r="I1727" s="89"/>
      <c r="J1727" s="88"/>
      <c r="K1727" s="87"/>
      <c r="L1727" s="86"/>
      <c r="M1727" s="85"/>
      <c r="N1727" s="86"/>
      <c r="O1727" s="85"/>
      <c r="P1727" s="85"/>
    </row>
    <row r="1728" spans="1:16" x14ac:dyDescent="0.25">
      <c r="A1728" s="85"/>
      <c r="B1728" s="90"/>
      <c r="C1728" s="85"/>
      <c r="D1728" s="85"/>
      <c r="E1728" s="85"/>
      <c r="F1728" s="85"/>
      <c r="G1728" s="85"/>
      <c r="H1728" s="85"/>
      <c r="I1728" s="89"/>
      <c r="J1728" s="88"/>
      <c r="K1728" s="87"/>
      <c r="L1728" s="86"/>
      <c r="M1728" s="85"/>
      <c r="N1728" s="86"/>
      <c r="O1728" s="85"/>
      <c r="P1728" s="85"/>
    </row>
    <row r="1729" spans="1:16" x14ac:dyDescent="0.25">
      <c r="A1729" s="85"/>
      <c r="B1729" s="90"/>
      <c r="C1729" s="85"/>
      <c r="D1729" s="85"/>
      <c r="E1729" s="85"/>
      <c r="F1729" s="85"/>
      <c r="G1729" s="85"/>
      <c r="H1729" s="85"/>
      <c r="I1729" s="89"/>
      <c r="J1729" s="88"/>
      <c r="K1729" s="87"/>
      <c r="L1729" s="86"/>
      <c r="M1729" s="85"/>
      <c r="N1729" s="86"/>
      <c r="O1729" s="85"/>
      <c r="P1729" s="85"/>
    </row>
    <row r="1730" spans="1:16" x14ac:dyDescent="0.25">
      <c r="A1730" s="85"/>
      <c r="B1730" s="90"/>
      <c r="C1730" s="85"/>
      <c r="D1730" s="85"/>
      <c r="E1730" s="85"/>
      <c r="F1730" s="85"/>
      <c r="G1730" s="85"/>
      <c r="H1730" s="85"/>
      <c r="I1730" s="89"/>
      <c r="J1730" s="88"/>
      <c r="K1730" s="87"/>
      <c r="L1730" s="86"/>
      <c r="M1730" s="85"/>
      <c r="N1730" s="86"/>
      <c r="O1730" s="85"/>
      <c r="P1730" s="85"/>
    </row>
    <row r="1731" spans="1:16" x14ac:dyDescent="0.25">
      <c r="A1731" s="85"/>
      <c r="B1731" s="90"/>
      <c r="C1731" s="85"/>
      <c r="D1731" s="85"/>
      <c r="E1731" s="85"/>
      <c r="F1731" s="85"/>
      <c r="G1731" s="85"/>
      <c r="H1731" s="85"/>
      <c r="I1731" s="89"/>
      <c r="J1731" s="88"/>
      <c r="K1731" s="87"/>
      <c r="L1731" s="86"/>
      <c r="M1731" s="85"/>
      <c r="N1731" s="86"/>
      <c r="O1731" s="85"/>
      <c r="P1731" s="85"/>
    </row>
    <row r="1732" spans="1:16" x14ac:dyDescent="0.25">
      <c r="A1732" s="85"/>
      <c r="B1732" s="90"/>
      <c r="C1732" s="85"/>
      <c r="D1732" s="85"/>
      <c r="E1732" s="85"/>
      <c r="F1732" s="85"/>
      <c r="G1732" s="85"/>
      <c r="H1732" s="85"/>
      <c r="I1732" s="89"/>
      <c r="J1732" s="88"/>
      <c r="K1732" s="87"/>
      <c r="L1732" s="86"/>
      <c r="M1732" s="85"/>
      <c r="N1732" s="86"/>
      <c r="O1732" s="85"/>
      <c r="P1732" s="85"/>
    </row>
    <row r="1733" spans="1:16" x14ac:dyDescent="0.25">
      <c r="A1733" s="85"/>
      <c r="B1733" s="90"/>
      <c r="C1733" s="85"/>
      <c r="D1733" s="85"/>
      <c r="E1733" s="85"/>
      <c r="F1733" s="85"/>
      <c r="G1733" s="85"/>
      <c r="H1733" s="85"/>
      <c r="I1733" s="89"/>
      <c r="J1733" s="88"/>
      <c r="K1733" s="87"/>
      <c r="L1733" s="86"/>
      <c r="M1733" s="85"/>
      <c r="N1733" s="86"/>
      <c r="O1733" s="85"/>
      <c r="P1733" s="85"/>
    </row>
    <row r="1734" spans="1:16" x14ac:dyDescent="0.25">
      <c r="A1734" s="85"/>
      <c r="B1734" s="90"/>
      <c r="C1734" s="85"/>
      <c r="D1734" s="85"/>
      <c r="E1734" s="85"/>
      <c r="F1734" s="85"/>
      <c r="G1734" s="85"/>
      <c r="H1734" s="85"/>
      <c r="I1734" s="89"/>
      <c r="J1734" s="88"/>
      <c r="K1734" s="87"/>
      <c r="L1734" s="86"/>
      <c r="M1734" s="85"/>
      <c r="N1734" s="86"/>
      <c r="O1734" s="85"/>
      <c r="P1734" s="85"/>
    </row>
    <row r="1735" spans="1:16" x14ac:dyDescent="0.25">
      <c r="A1735" s="85"/>
      <c r="B1735" s="90"/>
      <c r="C1735" s="85"/>
      <c r="D1735" s="85"/>
      <c r="E1735" s="85"/>
      <c r="F1735" s="85"/>
      <c r="G1735" s="85"/>
      <c r="H1735" s="85"/>
      <c r="I1735" s="89"/>
      <c r="J1735" s="88"/>
      <c r="K1735" s="87"/>
      <c r="L1735" s="86"/>
      <c r="M1735" s="85"/>
      <c r="N1735" s="86"/>
      <c r="O1735" s="85"/>
      <c r="P1735" s="85"/>
    </row>
    <row r="1736" spans="1:16" x14ac:dyDescent="0.25">
      <c r="A1736" s="85"/>
      <c r="B1736" s="90"/>
      <c r="C1736" s="85"/>
      <c r="D1736" s="85"/>
      <c r="E1736" s="85"/>
      <c r="F1736" s="85"/>
      <c r="G1736" s="85"/>
      <c r="H1736" s="85"/>
      <c r="I1736" s="89"/>
      <c r="J1736" s="88"/>
      <c r="K1736" s="87"/>
      <c r="L1736" s="86"/>
      <c r="M1736" s="85"/>
      <c r="N1736" s="86"/>
      <c r="O1736" s="85"/>
      <c r="P1736" s="85"/>
    </row>
    <row r="1737" spans="1:16" x14ac:dyDescent="0.25">
      <c r="A1737" s="85"/>
      <c r="B1737" s="90"/>
      <c r="C1737" s="85"/>
      <c r="D1737" s="85"/>
      <c r="E1737" s="85"/>
      <c r="F1737" s="85"/>
      <c r="G1737" s="85"/>
      <c r="H1737" s="85"/>
      <c r="I1737" s="89"/>
      <c r="J1737" s="88"/>
      <c r="K1737" s="87"/>
      <c r="L1737" s="86"/>
      <c r="M1737" s="85"/>
      <c r="N1737" s="86"/>
      <c r="O1737" s="85"/>
      <c r="P1737" s="85"/>
    </row>
    <row r="1738" spans="1:16" x14ac:dyDescent="0.25">
      <c r="A1738" s="85"/>
      <c r="B1738" s="90"/>
      <c r="C1738" s="85"/>
      <c r="D1738" s="85"/>
      <c r="E1738" s="85"/>
      <c r="F1738" s="85"/>
      <c r="G1738" s="85"/>
      <c r="H1738" s="85"/>
      <c r="I1738" s="89"/>
      <c r="J1738" s="88"/>
      <c r="K1738" s="87"/>
      <c r="L1738" s="86"/>
      <c r="M1738" s="85"/>
      <c r="N1738" s="86"/>
      <c r="O1738" s="85"/>
      <c r="P1738" s="85"/>
    </row>
    <row r="1739" spans="1:16" x14ac:dyDescent="0.25">
      <c r="A1739" s="85"/>
      <c r="B1739" s="90"/>
      <c r="C1739" s="85"/>
      <c r="D1739" s="85"/>
      <c r="E1739" s="85"/>
      <c r="F1739" s="85"/>
      <c r="G1739" s="85"/>
      <c r="H1739" s="85"/>
      <c r="I1739" s="89"/>
      <c r="J1739" s="88"/>
      <c r="K1739" s="87"/>
      <c r="L1739" s="86"/>
      <c r="M1739" s="85"/>
      <c r="N1739" s="86"/>
      <c r="O1739" s="85"/>
      <c r="P1739" s="85"/>
    </row>
    <row r="1740" spans="1:16" x14ac:dyDescent="0.25">
      <c r="A1740" s="85"/>
      <c r="B1740" s="90"/>
      <c r="C1740" s="85"/>
      <c r="D1740" s="85"/>
      <c r="E1740" s="85"/>
      <c r="F1740" s="85"/>
      <c r="G1740" s="85"/>
      <c r="H1740" s="85"/>
      <c r="I1740" s="89"/>
      <c r="J1740" s="88"/>
      <c r="K1740" s="87"/>
      <c r="L1740" s="86"/>
      <c r="M1740" s="85"/>
      <c r="N1740" s="86"/>
      <c r="O1740" s="85"/>
      <c r="P1740" s="85"/>
    </row>
    <row r="1741" spans="1:16" x14ac:dyDescent="0.25">
      <c r="A1741" s="85"/>
      <c r="B1741" s="90"/>
      <c r="C1741" s="85"/>
      <c r="D1741" s="85"/>
      <c r="E1741" s="85"/>
      <c r="F1741" s="85"/>
      <c r="G1741" s="85"/>
      <c r="H1741" s="85"/>
      <c r="I1741" s="89"/>
      <c r="J1741" s="88"/>
      <c r="K1741" s="87"/>
      <c r="L1741" s="86"/>
      <c r="M1741" s="85"/>
      <c r="N1741" s="86"/>
      <c r="O1741" s="85"/>
      <c r="P1741" s="85"/>
    </row>
    <row r="1742" spans="1:16" x14ac:dyDescent="0.25">
      <c r="A1742" s="85"/>
      <c r="B1742" s="90"/>
      <c r="C1742" s="85"/>
      <c r="D1742" s="85"/>
      <c r="E1742" s="85"/>
      <c r="F1742" s="85"/>
      <c r="G1742" s="85"/>
      <c r="H1742" s="85"/>
      <c r="I1742" s="89"/>
      <c r="J1742" s="88"/>
      <c r="K1742" s="87"/>
      <c r="L1742" s="86"/>
      <c r="M1742" s="85"/>
      <c r="N1742" s="86"/>
      <c r="O1742" s="85"/>
      <c r="P1742" s="85"/>
    </row>
    <row r="1743" spans="1:16" x14ac:dyDescent="0.25">
      <c r="A1743" s="85"/>
      <c r="B1743" s="90"/>
      <c r="C1743" s="85"/>
      <c r="D1743" s="85"/>
      <c r="E1743" s="85"/>
      <c r="F1743" s="85"/>
      <c r="G1743" s="85"/>
      <c r="H1743" s="85"/>
      <c r="I1743" s="89"/>
      <c r="J1743" s="88"/>
      <c r="K1743" s="87"/>
      <c r="L1743" s="86"/>
      <c r="M1743" s="85"/>
      <c r="N1743" s="86"/>
      <c r="O1743" s="85"/>
      <c r="P1743" s="85"/>
    </row>
    <row r="1744" spans="1:16" x14ac:dyDescent="0.25">
      <c r="A1744" s="85"/>
      <c r="B1744" s="90"/>
      <c r="C1744" s="85"/>
      <c r="D1744" s="85"/>
      <c r="E1744" s="85"/>
      <c r="F1744" s="85"/>
      <c r="G1744" s="85"/>
      <c r="H1744" s="85"/>
      <c r="I1744" s="89"/>
      <c r="J1744" s="88"/>
      <c r="K1744" s="87"/>
      <c r="L1744" s="86"/>
      <c r="M1744" s="85"/>
      <c r="N1744" s="86"/>
      <c r="O1744" s="85"/>
      <c r="P1744" s="85"/>
    </row>
    <row r="1745" spans="1:16" x14ac:dyDescent="0.25">
      <c r="A1745" s="85"/>
      <c r="B1745" s="90"/>
      <c r="C1745" s="85"/>
      <c r="D1745" s="85"/>
      <c r="E1745" s="85"/>
      <c r="F1745" s="85"/>
      <c r="G1745" s="85"/>
      <c r="H1745" s="85"/>
      <c r="I1745" s="89"/>
      <c r="J1745" s="88"/>
      <c r="K1745" s="87"/>
      <c r="L1745" s="86"/>
      <c r="M1745" s="85"/>
      <c r="N1745" s="86"/>
      <c r="O1745" s="85"/>
      <c r="P1745" s="85"/>
    </row>
    <row r="1746" spans="1:16" x14ac:dyDescent="0.25">
      <c r="A1746" s="85"/>
      <c r="B1746" s="90"/>
      <c r="C1746" s="85"/>
      <c r="D1746" s="85"/>
      <c r="E1746" s="85"/>
      <c r="F1746" s="85"/>
      <c r="G1746" s="85"/>
      <c r="H1746" s="85"/>
      <c r="I1746" s="89"/>
      <c r="J1746" s="88"/>
      <c r="K1746" s="87"/>
      <c r="L1746" s="86"/>
      <c r="M1746" s="85"/>
      <c r="N1746" s="86"/>
      <c r="O1746" s="85"/>
      <c r="P1746" s="85"/>
    </row>
    <row r="1747" spans="1:16" x14ac:dyDescent="0.25">
      <c r="A1747" s="85"/>
      <c r="B1747" s="90"/>
      <c r="C1747" s="85"/>
      <c r="D1747" s="85"/>
      <c r="E1747" s="85"/>
      <c r="F1747" s="85"/>
      <c r="G1747" s="85"/>
      <c r="H1747" s="85"/>
      <c r="I1747" s="89"/>
      <c r="J1747" s="88"/>
      <c r="K1747" s="87"/>
      <c r="L1747" s="86"/>
      <c r="M1747" s="85"/>
      <c r="N1747" s="86"/>
      <c r="O1747" s="85"/>
      <c r="P1747" s="85"/>
    </row>
    <row r="1748" spans="1:16" x14ac:dyDescent="0.25">
      <c r="A1748" s="85"/>
      <c r="B1748" s="90"/>
      <c r="C1748" s="85"/>
      <c r="D1748" s="85"/>
      <c r="E1748" s="85"/>
      <c r="F1748" s="85"/>
      <c r="G1748" s="85"/>
      <c r="H1748" s="85"/>
      <c r="I1748" s="89"/>
      <c r="J1748" s="88"/>
      <c r="K1748" s="87"/>
      <c r="L1748" s="86"/>
      <c r="M1748" s="85"/>
      <c r="N1748" s="86"/>
      <c r="O1748" s="85"/>
      <c r="P1748" s="85"/>
    </row>
    <row r="1749" spans="1:16" x14ac:dyDescent="0.25">
      <c r="A1749" s="85"/>
      <c r="B1749" s="90"/>
      <c r="C1749" s="85"/>
      <c r="D1749" s="85"/>
      <c r="E1749" s="85"/>
      <c r="F1749" s="85"/>
      <c r="G1749" s="85"/>
      <c r="H1749" s="85"/>
      <c r="I1749" s="89"/>
      <c r="J1749" s="88"/>
      <c r="K1749" s="87"/>
      <c r="L1749" s="86"/>
      <c r="M1749" s="85"/>
      <c r="N1749" s="86"/>
      <c r="O1749" s="85"/>
      <c r="P1749" s="85"/>
    </row>
    <row r="1750" spans="1:16" x14ac:dyDescent="0.25">
      <c r="A1750" s="85"/>
      <c r="B1750" s="90"/>
      <c r="C1750" s="85"/>
      <c r="D1750" s="85"/>
      <c r="E1750" s="85"/>
      <c r="F1750" s="85"/>
      <c r="G1750" s="85"/>
      <c r="H1750" s="85"/>
      <c r="I1750" s="89"/>
      <c r="J1750" s="88"/>
      <c r="K1750" s="87"/>
      <c r="L1750" s="86"/>
      <c r="M1750" s="85"/>
      <c r="N1750" s="86"/>
      <c r="O1750" s="85"/>
      <c r="P1750" s="85"/>
    </row>
    <row r="1751" spans="1:16" x14ac:dyDescent="0.25">
      <c r="A1751" s="85"/>
      <c r="B1751" s="90"/>
      <c r="C1751" s="85"/>
      <c r="D1751" s="85"/>
      <c r="E1751" s="85"/>
      <c r="F1751" s="85"/>
      <c r="G1751" s="85"/>
      <c r="H1751" s="85"/>
      <c r="I1751" s="89"/>
      <c r="J1751" s="88"/>
      <c r="K1751" s="87"/>
      <c r="L1751" s="86"/>
      <c r="M1751" s="85"/>
      <c r="N1751" s="86"/>
      <c r="O1751" s="85"/>
      <c r="P1751" s="85"/>
    </row>
    <row r="1752" spans="1:16" x14ac:dyDescent="0.25">
      <c r="A1752" s="85"/>
      <c r="B1752" s="90"/>
      <c r="C1752" s="85"/>
      <c r="D1752" s="85"/>
      <c r="E1752" s="85"/>
      <c r="F1752" s="85"/>
      <c r="G1752" s="85"/>
      <c r="H1752" s="85"/>
      <c r="I1752" s="89"/>
      <c r="J1752" s="88"/>
      <c r="K1752" s="87"/>
      <c r="L1752" s="86"/>
      <c r="M1752" s="85"/>
      <c r="N1752" s="86"/>
      <c r="O1752" s="85"/>
      <c r="P1752" s="85"/>
    </row>
    <row r="1753" spans="1:16" x14ac:dyDescent="0.25">
      <c r="A1753" s="85"/>
      <c r="B1753" s="90"/>
      <c r="C1753" s="85"/>
      <c r="D1753" s="85"/>
      <c r="E1753" s="85"/>
      <c r="F1753" s="85"/>
      <c r="G1753" s="85"/>
      <c r="H1753" s="85"/>
      <c r="I1753" s="89"/>
      <c r="J1753" s="88"/>
      <c r="K1753" s="87"/>
      <c r="L1753" s="86"/>
      <c r="M1753" s="85"/>
      <c r="N1753" s="86"/>
      <c r="O1753" s="85"/>
      <c r="P1753" s="85"/>
    </row>
    <row r="1754" spans="1:16" x14ac:dyDescent="0.25">
      <c r="A1754" s="85"/>
      <c r="B1754" s="90"/>
      <c r="C1754" s="85"/>
      <c r="D1754" s="85"/>
      <c r="E1754" s="85"/>
      <c r="F1754" s="85"/>
      <c r="G1754" s="85"/>
      <c r="H1754" s="85"/>
      <c r="I1754" s="89"/>
      <c r="J1754" s="88"/>
      <c r="K1754" s="87"/>
      <c r="L1754" s="86"/>
      <c r="M1754" s="85"/>
      <c r="N1754" s="86"/>
      <c r="O1754" s="85"/>
      <c r="P1754" s="85"/>
    </row>
    <row r="1755" spans="1:16" x14ac:dyDescent="0.25">
      <c r="A1755" s="85"/>
      <c r="B1755" s="90"/>
      <c r="C1755" s="85"/>
      <c r="D1755" s="85"/>
      <c r="E1755" s="85"/>
      <c r="F1755" s="85"/>
      <c r="G1755" s="85"/>
      <c r="H1755" s="85"/>
      <c r="I1755" s="89"/>
      <c r="J1755" s="88"/>
      <c r="K1755" s="87"/>
      <c r="L1755" s="86"/>
      <c r="M1755" s="85"/>
      <c r="N1755" s="86"/>
      <c r="O1755" s="85"/>
      <c r="P1755" s="85"/>
    </row>
    <row r="1756" spans="1:16" x14ac:dyDescent="0.25">
      <c r="A1756" s="85"/>
      <c r="B1756" s="90"/>
      <c r="C1756" s="85"/>
      <c r="D1756" s="85"/>
      <c r="E1756" s="85"/>
      <c r="F1756" s="85"/>
      <c r="G1756" s="85"/>
      <c r="H1756" s="85"/>
      <c r="I1756" s="89"/>
      <c r="J1756" s="88"/>
      <c r="K1756" s="87"/>
      <c r="L1756" s="86"/>
      <c r="M1756" s="85"/>
      <c r="N1756" s="86"/>
      <c r="O1756" s="85"/>
      <c r="P1756" s="85"/>
    </row>
    <row r="1757" spans="1:16" x14ac:dyDescent="0.25">
      <c r="A1757" s="85"/>
      <c r="B1757" s="90"/>
      <c r="C1757" s="85"/>
      <c r="D1757" s="85"/>
      <c r="E1757" s="85"/>
      <c r="F1757" s="85"/>
      <c r="G1757" s="85"/>
      <c r="H1757" s="85"/>
      <c r="I1757" s="89"/>
      <c r="J1757" s="88"/>
      <c r="K1757" s="87"/>
      <c r="L1757" s="86"/>
      <c r="M1757" s="85"/>
      <c r="N1757" s="86"/>
      <c r="O1757" s="85"/>
      <c r="P1757" s="85"/>
    </row>
    <row r="1758" spans="1:16" x14ac:dyDescent="0.25">
      <c r="A1758" s="85"/>
      <c r="B1758" s="90"/>
      <c r="C1758" s="85"/>
      <c r="D1758" s="85"/>
      <c r="E1758" s="85"/>
      <c r="F1758" s="85"/>
      <c r="G1758" s="85"/>
      <c r="H1758" s="85"/>
      <c r="I1758" s="89"/>
      <c r="J1758" s="88"/>
      <c r="K1758" s="87"/>
      <c r="L1758" s="86"/>
      <c r="M1758" s="85"/>
      <c r="N1758" s="86"/>
      <c r="O1758" s="85"/>
      <c r="P1758" s="85"/>
    </row>
    <row r="1759" spans="1:16" x14ac:dyDescent="0.25">
      <c r="A1759" s="85"/>
      <c r="B1759" s="90"/>
      <c r="C1759" s="85"/>
      <c r="D1759" s="85"/>
      <c r="E1759" s="85"/>
      <c r="F1759" s="85"/>
      <c r="G1759" s="85"/>
      <c r="H1759" s="85"/>
      <c r="I1759" s="89"/>
      <c r="J1759" s="88"/>
      <c r="K1759" s="87"/>
      <c r="L1759" s="86"/>
      <c r="M1759" s="85"/>
      <c r="N1759" s="86"/>
      <c r="O1759" s="85"/>
      <c r="P1759" s="85"/>
    </row>
    <row r="1760" spans="1:16" x14ac:dyDescent="0.25">
      <c r="A1760" s="85"/>
      <c r="B1760" s="90"/>
      <c r="C1760" s="85"/>
      <c r="D1760" s="85"/>
      <c r="E1760" s="85"/>
      <c r="F1760" s="85"/>
      <c r="G1760" s="85"/>
      <c r="H1760" s="85"/>
      <c r="I1760" s="89"/>
      <c r="J1760" s="88"/>
      <c r="K1760" s="87"/>
      <c r="L1760" s="86"/>
      <c r="M1760" s="85"/>
      <c r="N1760" s="86"/>
      <c r="O1760" s="85"/>
      <c r="P1760" s="85"/>
    </row>
    <row r="1761" spans="1:16" x14ac:dyDescent="0.25">
      <c r="A1761" s="85"/>
      <c r="B1761" s="90"/>
      <c r="C1761" s="85"/>
      <c r="D1761" s="85"/>
      <c r="E1761" s="85"/>
      <c r="F1761" s="85"/>
      <c r="G1761" s="85"/>
      <c r="H1761" s="85"/>
      <c r="I1761" s="89"/>
      <c r="J1761" s="88"/>
      <c r="K1761" s="87"/>
      <c r="L1761" s="86"/>
      <c r="M1761" s="85"/>
      <c r="N1761" s="86"/>
      <c r="O1761" s="85"/>
      <c r="P1761" s="85"/>
    </row>
    <row r="1762" spans="1:16" x14ac:dyDescent="0.25">
      <c r="A1762" s="85"/>
      <c r="B1762" s="90"/>
      <c r="C1762" s="85"/>
      <c r="D1762" s="85"/>
      <c r="E1762" s="85"/>
      <c r="F1762" s="85"/>
      <c r="G1762" s="85"/>
      <c r="H1762" s="85"/>
      <c r="I1762" s="89"/>
      <c r="J1762" s="88"/>
      <c r="K1762" s="87"/>
      <c r="L1762" s="86"/>
      <c r="M1762" s="85"/>
      <c r="N1762" s="86"/>
      <c r="O1762" s="85"/>
      <c r="P1762" s="85"/>
    </row>
    <row r="1763" spans="1:16" x14ac:dyDescent="0.25">
      <c r="A1763" s="85"/>
      <c r="B1763" s="90"/>
      <c r="C1763" s="85"/>
      <c r="D1763" s="85"/>
      <c r="E1763" s="85"/>
      <c r="F1763" s="85"/>
      <c r="G1763" s="85"/>
      <c r="H1763" s="85"/>
      <c r="I1763" s="89"/>
      <c r="J1763" s="88"/>
      <c r="K1763" s="87"/>
      <c r="L1763" s="86"/>
      <c r="M1763" s="85"/>
      <c r="N1763" s="86"/>
      <c r="O1763" s="85"/>
      <c r="P1763" s="85"/>
    </row>
    <row r="1764" spans="1:16" x14ac:dyDescent="0.25">
      <c r="A1764" s="85"/>
      <c r="B1764" s="90"/>
      <c r="C1764" s="85"/>
      <c r="D1764" s="85"/>
      <c r="E1764" s="85"/>
      <c r="F1764" s="85"/>
      <c r="G1764" s="85"/>
      <c r="H1764" s="85"/>
      <c r="I1764" s="89"/>
      <c r="J1764" s="88"/>
      <c r="K1764" s="87"/>
      <c r="L1764" s="86"/>
      <c r="M1764" s="85"/>
      <c r="N1764" s="86"/>
      <c r="O1764" s="85"/>
      <c r="P1764" s="85"/>
    </row>
    <row r="1765" spans="1:16" x14ac:dyDescent="0.25">
      <c r="A1765" s="85"/>
      <c r="B1765" s="90"/>
      <c r="C1765" s="85"/>
      <c r="D1765" s="85"/>
      <c r="E1765" s="85"/>
      <c r="F1765" s="85"/>
      <c r="G1765" s="85"/>
      <c r="H1765" s="85"/>
      <c r="I1765" s="89"/>
      <c r="J1765" s="88"/>
      <c r="K1765" s="87"/>
      <c r="L1765" s="86"/>
      <c r="M1765" s="85"/>
      <c r="N1765" s="86"/>
      <c r="O1765" s="85"/>
      <c r="P1765" s="85"/>
    </row>
    <row r="1766" spans="1:16" x14ac:dyDescent="0.25">
      <c r="A1766" s="85"/>
      <c r="B1766" s="90"/>
      <c r="C1766" s="85"/>
      <c r="D1766" s="85"/>
      <c r="E1766" s="85"/>
      <c r="F1766" s="85"/>
      <c r="G1766" s="85"/>
      <c r="H1766" s="85"/>
      <c r="I1766" s="89"/>
      <c r="J1766" s="88"/>
      <c r="K1766" s="87"/>
      <c r="L1766" s="86"/>
      <c r="M1766" s="85"/>
      <c r="N1766" s="86"/>
      <c r="O1766" s="85"/>
      <c r="P1766" s="85"/>
    </row>
    <row r="1767" spans="1:16" x14ac:dyDescent="0.25">
      <c r="A1767" s="85"/>
      <c r="B1767" s="90"/>
      <c r="C1767" s="85"/>
      <c r="D1767" s="85"/>
      <c r="E1767" s="85"/>
      <c r="F1767" s="85"/>
      <c r="G1767" s="85"/>
      <c r="H1767" s="85"/>
      <c r="I1767" s="89"/>
      <c r="J1767" s="88"/>
      <c r="K1767" s="87"/>
      <c r="L1767" s="86"/>
      <c r="M1767" s="85"/>
      <c r="N1767" s="86"/>
      <c r="O1767" s="85"/>
      <c r="P1767" s="85"/>
    </row>
    <row r="1768" spans="1:16" x14ac:dyDescent="0.25">
      <c r="A1768" s="85"/>
      <c r="B1768" s="90"/>
      <c r="C1768" s="85"/>
      <c r="D1768" s="85"/>
      <c r="E1768" s="85"/>
      <c r="F1768" s="85"/>
      <c r="G1768" s="85"/>
      <c r="H1768" s="85"/>
      <c r="I1768" s="89"/>
      <c r="J1768" s="88"/>
      <c r="K1768" s="87"/>
      <c r="L1768" s="86"/>
      <c r="M1768" s="85"/>
      <c r="N1768" s="86"/>
      <c r="O1768" s="85"/>
      <c r="P1768" s="85"/>
    </row>
    <row r="1769" spans="1:16" x14ac:dyDescent="0.25">
      <c r="A1769" s="85"/>
      <c r="B1769" s="90"/>
      <c r="C1769" s="85"/>
      <c r="D1769" s="85"/>
      <c r="E1769" s="85"/>
      <c r="F1769" s="85"/>
      <c r="G1769" s="85"/>
      <c r="H1769" s="85"/>
      <c r="I1769" s="89"/>
      <c r="J1769" s="88"/>
      <c r="K1769" s="87"/>
      <c r="L1769" s="86"/>
      <c r="M1769" s="85"/>
      <c r="N1769" s="86"/>
      <c r="O1769" s="85"/>
      <c r="P1769" s="85"/>
    </row>
    <row r="1770" spans="1:16" x14ac:dyDescent="0.25">
      <c r="A1770" s="85"/>
      <c r="B1770" s="90"/>
      <c r="C1770" s="85"/>
      <c r="D1770" s="85"/>
      <c r="E1770" s="85"/>
      <c r="F1770" s="85"/>
      <c r="G1770" s="85"/>
      <c r="H1770" s="85"/>
      <c r="I1770" s="89"/>
      <c r="J1770" s="88"/>
      <c r="K1770" s="87"/>
      <c r="L1770" s="86"/>
      <c r="M1770" s="85"/>
      <c r="N1770" s="86"/>
      <c r="O1770" s="85"/>
      <c r="P1770" s="85"/>
    </row>
    <row r="1771" spans="1:16" x14ac:dyDescent="0.25">
      <c r="A1771" s="85"/>
      <c r="B1771" s="90"/>
      <c r="C1771" s="85"/>
      <c r="D1771" s="85"/>
      <c r="E1771" s="85"/>
      <c r="F1771" s="85"/>
      <c r="G1771" s="85"/>
      <c r="H1771" s="85"/>
      <c r="I1771" s="89"/>
      <c r="J1771" s="88"/>
      <c r="K1771" s="87"/>
      <c r="L1771" s="86"/>
      <c r="M1771" s="85"/>
      <c r="N1771" s="86"/>
      <c r="O1771" s="85"/>
      <c r="P1771" s="85"/>
    </row>
    <row r="1772" spans="1:16" x14ac:dyDescent="0.25">
      <c r="A1772" s="85"/>
      <c r="B1772" s="90"/>
      <c r="C1772" s="85"/>
      <c r="D1772" s="85"/>
      <c r="E1772" s="85"/>
      <c r="F1772" s="85"/>
      <c r="G1772" s="85"/>
      <c r="H1772" s="85"/>
      <c r="I1772" s="89"/>
      <c r="J1772" s="88"/>
      <c r="K1772" s="87"/>
      <c r="L1772" s="86"/>
      <c r="M1772" s="85"/>
      <c r="N1772" s="86"/>
      <c r="O1772" s="85"/>
      <c r="P1772" s="85"/>
    </row>
    <row r="1773" spans="1:16" x14ac:dyDescent="0.25">
      <c r="A1773" s="85"/>
      <c r="B1773" s="90"/>
      <c r="C1773" s="85"/>
      <c r="D1773" s="85"/>
      <c r="E1773" s="85"/>
      <c r="F1773" s="85"/>
      <c r="G1773" s="85"/>
      <c r="H1773" s="85"/>
      <c r="I1773" s="89"/>
      <c r="J1773" s="88"/>
      <c r="K1773" s="87"/>
      <c r="L1773" s="86"/>
      <c r="M1773" s="85"/>
      <c r="N1773" s="86"/>
      <c r="O1773" s="85"/>
      <c r="P1773" s="85"/>
    </row>
    <row r="1774" spans="1:16" x14ac:dyDescent="0.25">
      <c r="A1774" s="85"/>
      <c r="B1774" s="90"/>
      <c r="C1774" s="85"/>
      <c r="D1774" s="85"/>
      <c r="E1774" s="85"/>
      <c r="F1774" s="85"/>
      <c r="G1774" s="85"/>
      <c r="H1774" s="85"/>
      <c r="I1774" s="89"/>
      <c r="J1774" s="88"/>
      <c r="K1774" s="87"/>
      <c r="L1774" s="86"/>
      <c r="M1774" s="85"/>
      <c r="N1774" s="86"/>
      <c r="O1774" s="85"/>
      <c r="P1774" s="85"/>
    </row>
    <row r="1775" spans="1:16" x14ac:dyDescent="0.25">
      <c r="A1775" s="85"/>
      <c r="B1775" s="90"/>
      <c r="C1775" s="85"/>
      <c r="D1775" s="85"/>
      <c r="E1775" s="85"/>
      <c r="F1775" s="85"/>
      <c r="G1775" s="85"/>
      <c r="H1775" s="85"/>
      <c r="I1775" s="89"/>
      <c r="J1775" s="88"/>
      <c r="K1775" s="87"/>
      <c r="L1775" s="86"/>
      <c r="M1775" s="85"/>
      <c r="N1775" s="86"/>
      <c r="O1775" s="85"/>
      <c r="P1775" s="85"/>
    </row>
    <row r="1776" spans="1:16" x14ac:dyDescent="0.25">
      <c r="A1776" s="85"/>
      <c r="B1776" s="90"/>
      <c r="C1776" s="85"/>
      <c r="D1776" s="85"/>
      <c r="E1776" s="85"/>
      <c r="F1776" s="85"/>
      <c r="G1776" s="85"/>
      <c r="H1776" s="85"/>
      <c r="I1776" s="89"/>
      <c r="J1776" s="88"/>
      <c r="K1776" s="87"/>
      <c r="L1776" s="86"/>
      <c r="M1776" s="85"/>
      <c r="N1776" s="86"/>
      <c r="O1776" s="85"/>
      <c r="P1776" s="85"/>
    </row>
    <row r="1777" spans="1:16" x14ac:dyDescent="0.25">
      <c r="A1777" s="85"/>
      <c r="B1777" s="90"/>
      <c r="C1777" s="85"/>
      <c r="D1777" s="85"/>
      <c r="E1777" s="85"/>
      <c r="F1777" s="85"/>
      <c r="G1777" s="85"/>
      <c r="H1777" s="85"/>
      <c r="I1777" s="89"/>
      <c r="J1777" s="88"/>
      <c r="K1777" s="87"/>
      <c r="L1777" s="86"/>
      <c r="M1777" s="85"/>
      <c r="N1777" s="86"/>
      <c r="O1777" s="85"/>
      <c r="P1777" s="85"/>
    </row>
    <row r="1778" spans="1:16" x14ac:dyDescent="0.25">
      <c r="A1778" s="85"/>
      <c r="B1778" s="90"/>
      <c r="C1778" s="85"/>
      <c r="D1778" s="85"/>
      <c r="E1778" s="85"/>
      <c r="F1778" s="85"/>
      <c r="G1778" s="85"/>
      <c r="H1778" s="85"/>
      <c r="I1778" s="89"/>
      <c r="J1778" s="88"/>
      <c r="K1778" s="87"/>
      <c r="L1778" s="86"/>
      <c r="M1778" s="85"/>
      <c r="N1778" s="86"/>
      <c r="O1778" s="85"/>
      <c r="P1778" s="85"/>
    </row>
    <row r="1779" spans="1:16" x14ac:dyDescent="0.25">
      <c r="A1779" s="85"/>
      <c r="B1779" s="90"/>
      <c r="C1779" s="85"/>
      <c r="D1779" s="85"/>
      <c r="E1779" s="85"/>
      <c r="F1779" s="85"/>
      <c r="G1779" s="85"/>
      <c r="H1779" s="85"/>
      <c r="I1779" s="89"/>
      <c r="J1779" s="88"/>
      <c r="K1779" s="87"/>
      <c r="L1779" s="86"/>
      <c r="M1779" s="85"/>
      <c r="N1779" s="86"/>
      <c r="O1779" s="85"/>
      <c r="P1779" s="85"/>
    </row>
    <row r="1780" spans="1:16" x14ac:dyDescent="0.25">
      <c r="A1780" s="85"/>
      <c r="B1780" s="90"/>
      <c r="C1780" s="85"/>
      <c r="D1780" s="85"/>
      <c r="E1780" s="85"/>
      <c r="F1780" s="85"/>
      <c r="G1780" s="85"/>
      <c r="H1780" s="85"/>
      <c r="I1780" s="89"/>
      <c r="J1780" s="88"/>
      <c r="K1780" s="87"/>
      <c r="L1780" s="86"/>
      <c r="M1780" s="85"/>
      <c r="N1780" s="86"/>
      <c r="O1780" s="85"/>
      <c r="P1780" s="85"/>
    </row>
    <row r="1781" spans="1:16" x14ac:dyDescent="0.25">
      <c r="A1781" s="85"/>
      <c r="B1781" s="90"/>
      <c r="C1781" s="85"/>
      <c r="D1781" s="85"/>
      <c r="E1781" s="85"/>
      <c r="F1781" s="85"/>
      <c r="G1781" s="85"/>
      <c r="H1781" s="85"/>
      <c r="I1781" s="89"/>
      <c r="J1781" s="88"/>
      <c r="K1781" s="87"/>
      <c r="L1781" s="86"/>
      <c r="M1781" s="85"/>
      <c r="N1781" s="86"/>
      <c r="O1781" s="85"/>
      <c r="P1781" s="85"/>
    </row>
    <row r="1782" spans="1:16" x14ac:dyDescent="0.25">
      <c r="A1782" s="85"/>
      <c r="B1782" s="90"/>
      <c r="C1782" s="85"/>
      <c r="D1782" s="85"/>
      <c r="E1782" s="85"/>
      <c r="F1782" s="85"/>
      <c r="G1782" s="85"/>
      <c r="H1782" s="85"/>
      <c r="I1782" s="89"/>
      <c r="J1782" s="88"/>
      <c r="K1782" s="87"/>
      <c r="L1782" s="86"/>
      <c r="M1782" s="85"/>
      <c r="N1782" s="86"/>
      <c r="O1782" s="85"/>
      <c r="P1782" s="85"/>
    </row>
    <row r="1783" spans="1:16" x14ac:dyDescent="0.25">
      <c r="A1783" s="85"/>
      <c r="B1783" s="90"/>
      <c r="C1783" s="85"/>
      <c r="D1783" s="85"/>
      <c r="E1783" s="85"/>
      <c r="F1783" s="85"/>
      <c r="G1783" s="85"/>
      <c r="H1783" s="85"/>
      <c r="I1783" s="89"/>
      <c r="J1783" s="88"/>
      <c r="K1783" s="87"/>
      <c r="L1783" s="86"/>
      <c r="M1783" s="85"/>
      <c r="N1783" s="86"/>
      <c r="O1783" s="85"/>
      <c r="P1783" s="85"/>
    </row>
    <row r="1784" spans="1:16" x14ac:dyDescent="0.25">
      <c r="A1784" s="85"/>
      <c r="B1784" s="90"/>
      <c r="C1784" s="85"/>
      <c r="D1784" s="85"/>
      <c r="E1784" s="85"/>
      <c r="F1784" s="85"/>
      <c r="G1784" s="85"/>
      <c r="H1784" s="85"/>
      <c r="I1784" s="89"/>
      <c r="J1784" s="88"/>
      <c r="K1784" s="87"/>
      <c r="L1784" s="86"/>
      <c r="M1784" s="85"/>
      <c r="N1784" s="86"/>
      <c r="O1784" s="85"/>
      <c r="P1784" s="85"/>
    </row>
    <row r="1785" spans="1:16" x14ac:dyDescent="0.25">
      <c r="A1785" s="85"/>
      <c r="B1785" s="90"/>
      <c r="C1785" s="85"/>
      <c r="D1785" s="85"/>
      <c r="E1785" s="85"/>
      <c r="F1785" s="85"/>
      <c r="G1785" s="85"/>
      <c r="H1785" s="85"/>
      <c r="I1785" s="89"/>
      <c r="J1785" s="88"/>
      <c r="K1785" s="87"/>
      <c r="L1785" s="86"/>
      <c r="M1785" s="85"/>
      <c r="N1785" s="86"/>
      <c r="O1785" s="85"/>
      <c r="P1785" s="85"/>
    </row>
    <row r="1786" spans="1:16" x14ac:dyDescent="0.25">
      <c r="A1786" s="85"/>
      <c r="B1786" s="90"/>
      <c r="C1786" s="85"/>
      <c r="D1786" s="85"/>
      <c r="E1786" s="85"/>
      <c r="F1786" s="85"/>
      <c r="G1786" s="85"/>
      <c r="H1786" s="85"/>
      <c r="I1786" s="89"/>
      <c r="J1786" s="88"/>
      <c r="K1786" s="87"/>
      <c r="L1786" s="86"/>
      <c r="M1786" s="85"/>
      <c r="N1786" s="86"/>
      <c r="O1786" s="85"/>
      <c r="P1786" s="85"/>
    </row>
    <row r="1787" spans="1:16" x14ac:dyDescent="0.25">
      <c r="A1787" s="85"/>
      <c r="B1787" s="90"/>
      <c r="C1787" s="85"/>
      <c r="D1787" s="85"/>
      <c r="E1787" s="85"/>
      <c r="F1787" s="85"/>
      <c r="G1787" s="85"/>
      <c r="H1787" s="85"/>
      <c r="I1787" s="89"/>
      <c r="J1787" s="88"/>
      <c r="K1787" s="87"/>
      <c r="L1787" s="86"/>
      <c r="M1787" s="85"/>
      <c r="N1787" s="86"/>
      <c r="O1787" s="85"/>
      <c r="P1787" s="85"/>
    </row>
    <row r="1788" spans="1:16" x14ac:dyDescent="0.25">
      <c r="A1788" s="85"/>
      <c r="B1788" s="90"/>
      <c r="C1788" s="85"/>
      <c r="D1788" s="85"/>
      <c r="E1788" s="85"/>
      <c r="F1788" s="85"/>
      <c r="G1788" s="85"/>
      <c r="H1788" s="85"/>
      <c r="I1788" s="89"/>
      <c r="J1788" s="88"/>
      <c r="K1788" s="87"/>
      <c r="L1788" s="86"/>
      <c r="M1788" s="85"/>
      <c r="N1788" s="86"/>
      <c r="O1788" s="85"/>
      <c r="P1788" s="85"/>
    </row>
    <row r="1789" spans="1:16" x14ac:dyDescent="0.25">
      <c r="A1789" s="85"/>
      <c r="B1789" s="90"/>
      <c r="C1789" s="85"/>
      <c r="D1789" s="85"/>
      <c r="E1789" s="85"/>
      <c r="F1789" s="85"/>
      <c r="G1789" s="85"/>
      <c r="H1789" s="85"/>
      <c r="I1789" s="89"/>
      <c r="J1789" s="88"/>
      <c r="K1789" s="87"/>
      <c r="L1789" s="86"/>
      <c r="M1789" s="85"/>
      <c r="N1789" s="86"/>
      <c r="O1789" s="85"/>
      <c r="P1789" s="85"/>
    </row>
    <row r="1790" spans="1:16" x14ac:dyDescent="0.25">
      <c r="A1790" s="85"/>
      <c r="B1790" s="90"/>
      <c r="C1790" s="85"/>
      <c r="D1790" s="85"/>
      <c r="E1790" s="85"/>
      <c r="F1790" s="85"/>
      <c r="G1790" s="85"/>
      <c r="H1790" s="85"/>
      <c r="I1790" s="89"/>
      <c r="J1790" s="88"/>
      <c r="K1790" s="87"/>
      <c r="L1790" s="86"/>
      <c r="M1790" s="85"/>
      <c r="N1790" s="86"/>
      <c r="O1790" s="85"/>
      <c r="P1790" s="85"/>
    </row>
    <row r="1791" spans="1:16" x14ac:dyDescent="0.25">
      <c r="A1791" s="85"/>
      <c r="B1791" s="90"/>
      <c r="C1791" s="85"/>
      <c r="D1791" s="85"/>
      <c r="E1791" s="85"/>
      <c r="F1791" s="85"/>
      <c r="G1791" s="85"/>
      <c r="H1791" s="85"/>
      <c r="I1791" s="89"/>
      <c r="J1791" s="88"/>
      <c r="K1791" s="87"/>
      <c r="L1791" s="86"/>
      <c r="M1791" s="85"/>
      <c r="N1791" s="86"/>
      <c r="O1791" s="85"/>
      <c r="P1791" s="85"/>
    </row>
    <row r="1792" spans="1:16" x14ac:dyDescent="0.25">
      <c r="A1792" s="85"/>
      <c r="B1792" s="90"/>
      <c r="C1792" s="85"/>
      <c r="D1792" s="85"/>
      <c r="E1792" s="85"/>
      <c r="F1792" s="85"/>
      <c r="G1792" s="85"/>
      <c r="H1792" s="85"/>
      <c r="I1792" s="89"/>
      <c r="J1792" s="88"/>
      <c r="K1792" s="87"/>
      <c r="L1792" s="86"/>
      <c r="M1792" s="85"/>
      <c r="N1792" s="86"/>
      <c r="O1792" s="85"/>
      <c r="P1792" s="85"/>
    </row>
    <row r="1793" spans="1:16" x14ac:dyDescent="0.25">
      <c r="A1793" s="85"/>
      <c r="B1793" s="90"/>
      <c r="C1793" s="85"/>
      <c r="D1793" s="85"/>
      <c r="E1793" s="85"/>
      <c r="F1793" s="85"/>
      <c r="G1793" s="85"/>
      <c r="H1793" s="85"/>
      <c r="I1793" s="89"/>
      <c r="J1793" s="88"/>
      <c r="K1793" s="87"/>
      <c r="L1793" s="86"/>
      <c r="M1793" s="85"/>
      <c r="N1793" s="86"/>
      <c r="O1793" s="85"/>
      <c r="P1793" s="85"/>
    </row>
    <row r="1794" spans="1:16" x14ac:dyDescent="0.25">
      <c r="A1794" s="85"/>
      <c r="B1794" s="90"/>
      <c r="C1794" s="85"/>
      <c r="D1794" s="85"/>
      <c r="E1794" s="85"/>
      <c r="F1794" s="85"/>
      <c r="G1794" s="85"/>
      <c r="H1794" s="85"/>
      <c r="I1794" s="89"/>
      <c r="J1794" s="88"/>
      <c r="K1794" s="87"/>
      <c r="L1794" s="86"/>
      <c r="M1794" s="85"/>
      <c r="N1794" s="86"/>
      <c r="O1794" s="85"/>
      <c r="P1794" s="85"/>
    </row>
    <row r="1795" spans="1:16" x14ac:dyDescent="0.25">
      <c r="A1795" s="85"/>
      <c r="B1795" s="90"/>
      <c r="C1795" s="85"/>
      <c r="D1795" s="85"/>
      <c r="E1795" s="85"/>
      <c r="F1795" s="85"/>
      <c r="G1795" s="85"/>
      <c r="H1795" s="85"/>
      <c r="I1795" s="89"/>
      <c r="J1795" s="88"/>
      <c r="K1795" s="87"/>
      <c r="L1795" s="86"/>
      <c r="M1795" s="85"/>
      <c r="N1795" s="86"/>
      <c r="O1795" s="85"/>
      <c r="P1795" s="85"/>
    </row>
    <row r="1796" spans="1:16" x14ac:dyDescent="0.25">
      <c r="A1796" s="85"/>
      <c r="B1796" s="90"/>
      <c r="C1796" s="85"/>
      <c r="D1796" s="85"/>
      <c r="E1796" s="85"/>
      <c r="F1796" s="85"/>
      <c r="G1796" s="85"/>
      <c r="H1796" s="85"/>
      <c r="I1796" s="89"/>
      <c r="J1796" s="88"/>
      <c r="K1796" s="87"/>
      <c r="L1796" s="86"/>
      <c r="M1796" s="85"/>
      <c r="N1796" s="86"/>
      <c r="O1796" s="85"/>
      <c r="P1796" s="85"/>
    </row>
    <row r="1797" spans="1:16" x14ac:dyDescent="0.25">
      <c r="A1797" s="85"/>
      <c r="B1797" s="90"/>
      <c r="C1797" s="85"/>
      <c r="D1797" s="85"/>
      <c r="E1797" s="85"/>
      <c r="F1797" s="85"/>
      <c r="G1797" s="85"/>
      <c r="H1797" s="85"/>
      <c r="I1797" s="89"/>
      <c r="J1797" s="88"/>
      <c r="K1797" s="87"/>
      <c r="L1797" s="86"/>
      <c r="M1797" s="85"/>
      <c r="N1797" s="86"/>
      <c r="O1797" s="85"/>
      <c r="P1797" s="85"/>
    </row>
    <row r="1798" spans="1:16" x14ac:dyDescent="0.25">
      <c r="A1798" s="85"/>
      <c r="B1798" s="90"/>
      <c r="C1798" s="85"/>
      <c r="D1798" s="85"/>
      <c r="E1798" s="85"/>
      <c r="F1798" s="85"/>
      <c r="G1798" s="85"/>
      <c r="H1798" s="85"/>
      <c r="I1798" s="89"/>
      <c r="J1798" s="88"/>
      <c r="K1798" s="87"/>
      <c r="L1798" s="86"/>
      <c r="M1798" s="85"/>
      <c r="N1798" s="86"/>
      <c r="O1798" s="85"/>
      <c r="P1798" s="85"/>
    </row>
    <row r="1799" spans="1:16" x14ac:dyDescent="0.25">
      <c r="A1799" s="85"/>
      <c r="B1799" s="90"/>
      <c r="C1799" s="85"/>
      <c r="D1799" s="85"/>
      <c r="E1799" s="85"/>
      <c r="F1799" s="85"/>
      <c r="G1799" s="85"/>
      <c r="H1799" s="85"/>
      <c r="I1799" s="89"/>
      <c r="J1799" s="88"/>
      <c r="K1799" s="87"/>
      <c r="L1799" s="86"/>
      <c r="M1799" s="85"/>
      <c r="N1799" s="86"/>
      <c r="O1799" s="85"/>
      <c r="P1799" s="85"/>
    </row>
    <row r="1800" spans="1:16" x14ac:dyDescent="0.25">
      <c r="A1800" s="85"/>
      <c r="B1800" s="90"/>
      <c r="C1800" s="85"/>
      <c r="D1800" s="85"/>
      <c r="E1800" s="85"/>
      <c r="F1800" s="85"/>
      <c r="G1800" s="85"/>
      <c r="H1800" s="85"/>
      <c r="I1800" s="89"/>
      <c r="J1800" s="88"/>
      <c r="K1800" s="87"/>
      <c r="L1800" s="86"/>
      <c r="M1800" s="85"/>
      <c r="N1800" s="86"/>
      <c r="O1800" s="85"/>
      <c r="P1800" s="85"/>
    </row>
    <row r="1801" spans="1:16" x14ac:dyDescent="0.25">
      <c r="A1801" s="85"/>
      <c r="B1801" s="90"/>
      <c r="C1801" s="85"/>
      <c r="D1801" s="85"/>
      <c r="E1801" s="85"/>
      <c r="F1801" s="85"/>
      <c r="G1801" s="85"/>
      <c r="H1801" s="85"/>
      <c r="I1801" s="89"/>
      <c r="J1801" s="88"/>
      <c r="K1801" s="87"/>
      <c r="L1801" s="86"/>
      <c r="M1801" s="85"/>
      <c r="N1801" s="86"/>
      <c r="O1801" s="85"/>
      <c r="P1801" s="85"/>
    </row>
    <row r="1802" spans="1:16" x14ac:dyDescent="0.25">
      <c r="A1802" s="85"/>
      <c r="B1802" s="90"/>
      <c r="C1802" s="85"/>
      <c r="D1802" s="85"/>
      <c r="E1802" s="85"/>
      <c r="F1802" s="85"/>
      <c r="G1802" s="85"/>
      <c r="H1802" s="85"/>
      <c r="I1802" s="89"/>
      <c r="J1802" s="88"/>
      <c r="K1802" s="87"/>
      <c r="L1802" s="86"/>
      <c r="M1802" s="85"/>
      <c r="N1802" s="86"/>
      <c r="O1802" s="85"/>
      <c r="P1802" s="85"/>
    </row>
    <row r="1803" spans="1:16" x14ac:dyDescent="0.25">
      <c r="A1803" s="85"/>
      <c r="B1803" s="90"/>
      <c r="C1803" s="85"/>
      <c r="D1803" s="85"/>
      <c r="E1803" s="85"/>
      <c r="F1803" s="85"/>
      <c r="G1803" s="85"/>
      <c r="H1803" s="85"/>
      <c r="I1803" s="89"/>
      <c r="J1803" s="88"/>
      <c r="K1803" s="87"/>
      <c r="L1803" s="86"/>
      <c r="M1803" s="85"/>
      <c r="N1803" s="86"/>
      <c r="O1803" s="85"/>
      <c r="P1803" s="85"/>
    </row>
    <row r="1804" spans="1:16" x14ac:dyDescent="0.25">
      <c r="A1804" s="85"/>
      <c r="B1804" s="90"/>
      <c r="C1804" s="85"/>
      <c r="D1804" s="85"/>
      <c r="E1804" s="85"/>
      <c r="F1804" s="85"/>
      <c r="G1804" s="85"/>
      <c r="H1804" s="85"/>
      <c r="I1804" s="89"/>
      <c r="J1804" s="88"/>
      <c r="K1804" s="87"/>
      <c r="L1804" s="86"/>
      <c r="M1804" s="85"/>
      <c r="N1804" s="86"/>
      <c r="O1804" s="85"/>
      <c r="P1804" s="85"/>
    </row>
    <row r="1805" spans="1:16" x14ac:dyDescent="0.25">
      <c r="A1805" s="85"/>
      <c r="B1805" s="90"/>
      <c r="C1805" s="85"/>
      <c r="D1805" s="85"/>
      <c r="E1805" s="85"/>
      <c r="F1805" s="85"/>
      <c r="G1805" s="85"/>
      <c r="H1805" s="85"/>
      <c r="I1805" s="89"/>
      <c r="J1805" s="88"/>
      <c r="K1805" s="87"/>
      <c r="L1805" s="86"/>
      <c r="M1805" s="85"/>
      <c r="N1805" s="86"/>
      <c r="O1805" s="85"/>
      <c r="P1805" s="85"/>
    </row>
    <row r="1806" spans="1:16" x14ac:dyDescent="0.25">
      <c r="A1806" s="85"/>
      <c r="B1806" s="90"/>
      <c r="C1806" s="85"/>
      <c r="D1806" s="85"/>
      <c r="E1806" s="85"/>
      <c r="F1806" s="85"/>
      <c r="G1806" s="85"/>
      <c r="H1806" s="85"/>
      <c r="I1806" s="89"/>
      <c r="J1806" s="88"/>
      <c r="K1806" s="87"/>
      <c r="L1806" s="86"/>
      <c r="M1806" s="85"/>
      <c r="N1806" s="86"/>
      <c r="O1806" s="85"/>
      <c r="P1806" s="85"/>
    </row>
    <row r="1807" spans="1:16" x14ac:dyDescent="0.25">
      <c r="A1807" s="85"/>
      <c r="B1807" s="90"/>
      <c r="C1807" s="85"/>
      <c r="D1807" s="85"/>
      <c r="E1807" s="85"/>
      <c r="F1807" s="85"/>
      <c r="G1807" s="85"/>
      <c r="H1807" s="85"/>
      <c r="I1807" s="89"/>
      <c r="J1807" s="88"/>
      <c r="K1807" s="87"/>
      <c r="L1807" s="86"/>
      <c r="M1807" s="85"/>
      <c r="N1807" s="86"/>
      <c r="O1807" s="85"/>
      <c r="P1807" s="85"/>
    </row>
    <row r="1808" spans="1:16" x14ac:dyDescent="0.25">
      <c r="A1808" s="85"/>
      <c r="B1808" s="90"/>
      <c r="C1808" s="85"/>
      <c r="D1808" s="85"/>
      <c r="E1808" s="85"/>
      <c r="F1808" s="85"/>
      <c r="G1808" s="85"/>
      <c r="H1808" s="85"/>
      <c r="I1808" s="89"/>
      <c r="J1808" s="88"/>
      <c r="K1808" s="87"/>
      <c r="L1808" s="86"/>
      <c r="M1808" s="85"/>
      <c r="N1808" s="86"/>
      <c r="O1808" s="85"/>
      <c r="P1808" s="85"/>
    </row>
    <row r="1809" spans="1:16" x14ac:dyDescent="0.25">
      <c r="A1809" s="85"/>
      <c r="B1809" s="90"/>
      <c r="C1809" s="85"/>
      <c r="D1809" s="85"/>
      <c r="E1809" s="85"/>
      <c r="F1809" s="85"/>
      <c r="G1809" s="85"/>
      <c r="H1809" s="85"/>
      <c r="I1809" s="89"/>
      <c r="J1809" s="88"/>
      <c r="K1809" s="87"/>
      <c r="L1809" s="86"/>
      <c r="M1809" s="85"/>
      <c r="N1809" s="86"/>
      <c r="O1809" s="85"/>
      <c r="P1809" s="85"/>
    </row>
    <row r="1810" spans="1:16" x14ac:dyDescent="0.25">
      <c r="A1810" s="85"/>
      <c r="B1810" s="90"/>
      <c r="C1810" s="85"/>
      <c r="D1810" s="85"/>
      <c r="E1810" s="85"/>
      <c r="F1810" s="85"/>
      <c r="G1810" s="85"/>
      <c r="H1810" s="85"/>
      <c r="I1810" s="89"/>
      <c r="J1810" s="88"/>
      <c r="K1810" s="87"/>
      <c r="L1810" s="86"/>
      <c r="M1810" s="85"/>
      <c r="N1810" s="86"/>
      <c r="O1810" s="85"/>
      <c r="P1810" s="85"/>
    </row>
    <row r="1811" spans="1:16" x14ac:dyDescent="0.25">
      <c r="A1811" s="85"/>
      <c r="B1811" s="90"/>
      <c r="C1811" s="85"/>
      <c r="D1811" s="85"/>
      <c r="E1811" s="85"/>
      <c r="F1811" s="85"/>
      <c r="G1811" s="85"/>
      <c r="H1811" s="85"/>
      <c r="I1811" s="89"/>
      <c r="J1811" s="88"/>
      <c r="K1811" s="87"/>
      <c r="L1811" s="86"/>
      <c r="M1811" s="85"/>
      <c r="N1811" s="86"/>
      <c r="O1811" s="85"/>
      <c r="P1811" s="85"/>
    </row>
    <row r="1812" spans="1:16" x14ac:dyDescent="0.25">
      <c r="A1812" s="85"/>
      <c r="B1812" s="90"/>
      <c r="C1812" s="85"/>
      <c r="D1812" s="85"/>
      <c r="E1812" s="85"/>
      <c r="F1812" s="85"/>
      <c r="G1812" s="85"/>
      <c r="H1812" s="85"/>
      <c r="I1812" s="89"/>
      <c r="J1812" s="88"/>
      <c r="K1812" s="87"/>
      <c r="L1812" s="86"/>
      <c r="M1812" s="85"/>
      <c r="N1812" s="86"/>
      <c r="O1812" s="85"/>
      <c r="P1812" s="85"/>
    </row>
    <row r="1813" spans="1:16" x14ac:dyDescent="0.25">
      <c r="A1813" s="85"/>
      <c r="B1813" s="90"/>
      <c r="C1813" s="85"/>
      <c r="D1813" s="85"/>
      <c r="E1813" s="85"/>
      <c r="F1813" s="85"/>
      <c r="G1813" s="85"/>
      <c r="H1813" s="85"/>
      <c r="I1813" s="89"/>
      <c r="J1813" s="88"/>
      <c r="K1813" s="87"/>
      <c r="L1813" s="86"/>
      <c r="M1813" s="85"/>
      <c r="N1813" s="86"/>
      <c r="O1813" s="85"/>
      <c r="P1813" s="85"/>
    </row>
    <row r="1814" spans="1:16" x14ac:dyDescent="0.25">
      <c r="A1814" s="85"/>
      <c r="B1814" s="90"/>
      <c r="C1814" s="85"/>
      <c r="D1814" s="85"/>
      <c r="E1814" s="85"/>
      <c r="F1814" s="85"/>
      <c r="G1814" s="85"/>
      <c r="H1814" s="85"/>
      <c r="I1814" s="89"/>
      <c r="J1814" s="88"/>
      <c r="K1814" s="87"/>
      <c r="L1814" s="86"/>
      <c r="M1814" s="85"/>
      <c r="N1814" s="86"/>
      <c r="O1814" s="85"/>
      <c r="P1814" s="85"/>
    </row>
    <row r="1815" spans="1:16" x14ac:dyDescent="0.25">
      <c r="A1815" s="85"/>
      <c r="B1815" s="90"/>
      <c r="C1815" s="85"/>
      <c r="D1815" s="85"/>
      <c r="E1815" s="85"/>
      <c r="F1815" s="85"/>
      <c r="G1815" s="85"/>
      <c r="H1815" s="85"/>
      <c r="I1815" s="89"/>
      <c r="J1815" s="88"/>
      <c r="K1815" s="87"/>
      <c r="L1815" s="86"/>
      <c r="M1815" s="85"/>
      <c r="N1815" s="86"/>
      <c r="O1815" s="85"/>
      <c r="P1815" s="85"/>
    </row>
    <row r="1816" spans="1:16" x14ac:dyDescent="0.25">
      <c r="A1816" s="85"/>
      <c r="B1816" s="90"/>
      <c r="C1816" s="85"/>
      <c r="D1816" s="85"/>
      <c r="E1816" s="85"/>
      <c r="F1816" s="85"/>
      <c r="G1816" s="85"/>
      <c r="H1816" s="85"/>
      <c r="I1816" s="89"/>
      <c r="J1816" s="88"/>
      <c r="K1816" s="87"/>
      <c r="L1816" s="86"/>
      <c r="M1816" s="85"/>
      <c r="N1816" s="86"/>
      <c r="O1816" s="85"/>
      <c r="P1816" s="85"/>
    </row>
    <row r="1817" spans="1:16" x14ac:dyDescent="0.25">
      <c r="A1817" s="85"/>
      <c r="B1817" s="90"/>
      <c r="C1817" s="85"/>
      <c r="D1817" s="85"/>
      <c r="E1817" s="85"/>
      <c r="F1817" s="85"/>
      <c r="G1817" s="85"/>
      <c r="H1817" s="85"/>
      <c r="I1817" s="89"/>
      <c r="J1817" s="88"/>
      <c r="K1817" s="87"/>
      <c r="L1817" s="86"/>
      <c r="M1817" s="85"/>
      <c r="N1817" s="86"/>
      <c r="O1817" s="85"/>
      <c r="P1817" s="85"/>
    </row>
    <row r="1818" spans="1:16" x14ac:dyDescent="0.25">
      <c r="A1818" s="85"/>
      <c r="B1818" s="90"/>
      <c r="C1818" s="85"/>
      <c r="D1818" s="85"/>
      <c r="E1818" s="85"/>
      <c r="F1818" s="85"/>
      <c r="G1818" s="85"/>
      <c r="H1818" s="85"/>
      <c r="I1818" s="89"/>
      <c r="J1818" s="88"/>
      <c r="K1818" s="87"/>
      <c r="L1818" s="86"/>
      <c r="M1818" s="85"/>
      <c r="N1818" s="86"/>
      <c r="O1818" s="85"/>
      <c r="P1818" s="85"/>
    </row>
    <row r="1819" spans="1:16" x14ac:dyDescent="0.25">
      <c r="A1819" s="85"/>
      <c r="B1819" s="90"/>
      <c r="C1819" s="85"/>
      <c r="D1819" s="85"/>
      <c r="E1819" s="85"/>
      <c r="F1819" s="85"/>
      <c r="G1819" s="85"/>
      <c r="H1819" s="85"/>
      <c r="I1819" s="89"/>
      <c r="J1819" s="88"/>
      <c r="K1819" s="87"/>
      <c r="L1819" s="86"/>
      <c r="M1819" s="85"/>
      <c r="N1819" s="86"/>
      <c r="O1819" s="85"/>
      <c r="P1819" s="85"/>
    </row>
    <row r="1820" spans="1:16" x14ac:dyDescent="0.25">
      <c r="A1820" s="85"/>
      <c r="B1820" s="90"/>
      <c r="C1820" s="85"/>
      <c r="D1820" s="85"/>
      <c r="E1820" s="85"/>
      <c r="F1820" s="85"/>
      <c r="G1820" s="85"/>
      <c r="H1820" s="85"/>
      <c r="I1820" s="89"/>
      <c r="J1820" s="88"/>
      <c r="K1820" s="87"/>
      <c r="L1820" s="86"/>
      <c r="M1820" s="85"/>
      <c r="N1820" s="86"/>
      <c r="O1820" s="85"/>
      <c r="P1820" s="85"/>
    </row>
    <row r="1821" spans="1:16" x14ac:dyDescent="0.25">
      <c r="A1821" s="85"/>
      <c r="B1821" s="90"/>
      <c r="C1821" s="85"/>
      <c r="D1821" s="85"/>
      <c r="E1821" s="85"/>
      <c r="F1821" s="85"/>
      <c r="G1821" s="85"/>
      <c r="H1821" s="85"/>
      <c r="I1821" s="89"/>
      <c r="J1821" s="88"/>
      <c r="K1821" s="87"/>
      <c r="L1821" s="86"/>
      <c r="M1821" s="85"/>
      <c r="N1821" s="86"/>
      <c r="O1821" s="85"/>
      <c r="P1821" s="85"/>
    </row>
    <row r="1822" spans="1:16" x14ac:dyDescent="0.25">
      <c r="A1822" s="85"/>
      <c r="B1822" s="90"/>
      <c r="C1822" s="85"/>
      <c r="D1822" s="85"/>
      <c r="E1822" s="85"/>
      <c r="F1822" s="85"/>
      <c r="G1822" s="85"/>
      <c r="H1822" s="85"/>
      <c r="I1822" s="89"/>
      <c r="J1822" s="88"/>
      <c r="K1822" s="87"/>
      <c r="L1822" s="86"/>
      <c r="M1822" s="85"/>
      <c r="N1822" s="86"/>
      <c r="O1822" s="85"/>
      <c r="P1822" s="85"/>
    </row>
    <row r="1823" spans="1:16" x14ac:dyDescent="0.25">
      <c r="A1823" s="85"/>
      <c r="B1823" s="90"/>
      <c r="C1823" s="85"/>
      <c r="D1823" s="85"/>
      <c r="E1823" s="85"/>
      <c r="F1823" s="85"/>
      <c r="G1823" s="85"/>
      <c r="H1823" s="85"/>
      <c r="I1823" s="89"/>
      <c r="J1823" s="88"/>
      <c r="K1823" s="87"/>
      <c r="L1823" s="86"/>
      <c r="M1823" s="85"/>
      <c r="N1823" s="86"/>
      <c r="O1823" s="85"/>
      <c r="P1823" s="85"/>
    </row>
    <row r="1824" spans="1:16" x14ac:dyDescent="0.25">
      <c r="A1824" s="85"/>
      <c r="B1824" s="90"/>
      <c r="C1824" s="85"/>
      <c r="D1824" s="85"/>
      <c r="E1824" s="85"/>
      <c r="F1824" s="85"/>
      <c r="G1824" s="85"/>
      <c r="H1824" s="85"/>
      <c r="I1824" s="89"/>
      <c r="J1824" s="88"/>
      <c r="K1824" s="87"/>
      <c r="L1824" s="86"/>
      <c r="M1824" s="85"/>
      <c r="N1824" s="86"/>
      <c r="O1824" s="85"/>
      <c r="P1824" s="85"/>
    </row>
    <row r="1825" spans="1:16" x14ac:dyDescent="0.25">
      <c r="A1825" s="85"/>
      <c r="B1825" s="90"/>
      <c r="C1825" s="85"/>
      <c r="D1825" s="85"/>
      <c r="E1825" s="85"/>
      <c r="F1825" s="85"/>
      <c r="G1825" s="85"/>
      <c r="H1825" s="85"/>
      <c r="I1825" s="89"/>
      <c r="J1825" s="88"/>
      <c r="K1825" s="87"/>
      <c r="L1825" s="86"/>
      <c r="M1825" s="85"/>
      <c r="N1825" s="86"/>
      <c r="O1825" s="85"/>
      <c r="P1825" s="85"/>
    </row>
    <row r="1826" spans="1:16" x14ac:dyDescent="0.25">
      <c r="A1826" s="85"/>
      <c r="B1826" s="90"/>
      <c r="C1826" s="85"/>
      <c r="D1826" s="85"/>
      <c r="E1826" s="85"/>
      <c r="F1826" s="85"/>
      <c r="G1826" s="85"/>
      <c r="H1826" s="85"/>
      <c r="I1826" s="89"/>
      <c r="J1826" s="88"/>
      <c r="K1826" s="87"/>
      <c r="L1826" s="86"/>
      <c r="M1826" s="85"/>
      <c r="N1826" s="86"/>
      <c r="O1826" s="85"/>
      <c r="P1826" s="85"/>
    </row>
    <row r="1827" spans="1:16" x14ac:dyDescent="0.25">
      <c r="A1827" s="85"/>
      <c r="B1827" s="90"/>
      <c r="C1827" s="85"/>
      <c r="D1827" s="85"/>
      <c r="E1827" s="85"/>
      <c r="F1827" s="85"/>
      <c r="G1827" s="85"/>
      <c r="H1827" s="85"/>
      <c r="I1827" s="89"/>
      <c r="J1827" s="88"/>
      <c r="K1827" s="87"/>
      <c r="L1827" s="86"/>
      <c r="M1827" s="85"/>
      <c r="N1827" s="86"/>
      <c r="O1827" s="85"/>
      <c r="P1827" s="85"/>
    </row>
    <row r="1828" spans="1:16" x14ac:dyDescent="0.25">
      <c r="A1828" s="85"/>
      <c r="B1828" s="90"/>
      <c r="C1828" s="85"/>
      <c r="D1828" s="85"/>
      <c r="E1828" s="85"/>
      <c r="F1828" s="85"/>
      <c r="G1828" s="85"/>
      <c r="H1828" s="85"/>
      <c r="I1828" s="89"/>
      <c r="J1828" s="88"/>
      <c r="K1828" s="87"/>
      <c r="L1828" s="86"/>
      <c r="M1828" s="85"/>
      <c r="N1828" s="86"/>
      <c r="O1828" s="85"/>
      <c r="P1828" s="85"/>
    </row>
    <row r="1829" spans="1:16" x14ac:dyDescent="0.25">
      <c r="A1829" s="85"/>
      <c r="B1829" s="90"/>
      <c r="C1829" s="85"/>
      <c r="D1829" s="85"/>
      <c r="E1829" s="85"/>
      <c r="F1829" s="85"/>
      <c r="G1829" s="85"/>
      <c r="H1829" s="85"/>
      <c r="I1829" s="89"/>
      <c r="J1829" s="88"/>
      <c r="K1829" s="87"/>
      <c r="L1829" s="86"/>
      <c r="M1829" s="85"/>
      <c r="N1829" s="86"/>
      <c r="O1829" s="85"/>
      <c r="P1829" s="85"/>
    </row>
    <row r="1830" spans="1:16" x14ac:dyDescent="0.25">
      <c r="A1830" s="85"/>
      <c r="B1830" s="90"/>
      <c r="C1830" s="85"/>
      <c r="D1830" s="85"/>
      <c r="E1830" s="85"/>
      <c r="F1830" s="85"/>
      <c r="G1830" s="85"/>
      <c r="H1830" s="85"/>
      <c r="I1830" s="89"/>
      <c r="J1830" s="88"/>
      <c r="K1830" s="87"/>
      <c r="L1830" s="86"/>
      <c r="M1830" s="85"/>
      <c r="N1830" s="86"/>
      <c r="O1830" s="85"/>
      <c r="P1830" s="85"/>
    </row>
    <row r="1831" spans="1:16" x14ac:dyDescent="0.25">
      <c r="A1831" s="85"/>
      <c r="B1831" s="90"/>
      <c r="C1831" s="85"/>
      <c r="D1831" s="85"/>
      <c r="E1831" s="85"/>
      <c r="F1831" s="85"/>
      <c r="G1831" s="85"/>
      <c r="H1831" s="85"/>
      <c r="I1831" s="89"/>
      <c r="J1831" s="88"/>
      <c r="K1831" s="87"/>
      <c r="L1831" s="86"/>
      <c r="M1831" s="85"/>
      <c r="N1831" s="86"/>
      <c r="O1831" s="85"/>
      <c r="P1831" s="85"/>
    </row>
    <row r="1832" spans="1:16" x14ac:dyDescent="0.25">
      <c r="A1832" s="85"/>
      <c r="B1832" s="90"/>
      <c r="C1832" s="85"/>
      <c r="D1832" s="85"/>
      <c r="E1832" s="85"/>
      <c r="F1832" s="85"/>
      <c r="G1832" s="85"/>
      <c r="H1832" s="85"/>
      <c r="I1832" s="89"/>
      <c r="J1832" s="88"/>
      <c r="K1832" s="87"/>
      <c r="L1832" s="86"/>
      <c r="M1832" s="85"/>
      <c r="N1832" s="86"/>
      <c r="O1832" s="85"/>
      <c r="P1832" s="85"/>
    </row>
    <row r="1833" spans="1:16" x14ac:dyDescent="0.25">
      <c r="A1833" s="85"/>
      <c r="B1833" s="90"/>
      <c r="C1833" s="85"/>
      <c r="D1833" s="85"/>
      <c r="E1833" s="85"/>
      <c r="F1833" s="85"/>
      <c r="G1833" s="85"/>
      <c r="H1833" s="85"/>
      <c r="I1833" s="89"/>
      <c r="J1833" s="88"/>
      <c r="K1833" s="87"/>
      <c r="L1833" s="86"/>
      <c r="M1833" s="85"/>
      <c r="N1833" s="86"/>
      <c r="O1833" s="85"/>
      <c r="P1833" s="85"/>
    </row>
    <row r="1834" spans="1:16" x14ac:dyDescent="0.25">
      <c r="A1834" s="85"/>
      <c r="B1834" s="90"/>
      <c r="C1834" s="85"/>
      <c r="D1834" s="85"/>
      <c r="E1834" s="85"/>
      <c r="F1834" s="85"/>
      <c r="G1834" s="85"/>
      <c r="H1834" s="85"/>
      <c r="I1834" s="89"/>
      <c r="J1834" s="88"/>
      <c r="K1834" s="87"/>
      <c r="L1834" s="86"/>
      <c r="M1834" s="85"/>
      <c r="N1834" s="86"/>
      <c r="O1834" s="85"/>
      <c r="P1834" s="85"/>
    </row>
    <row r="1835" spans="1:16" x14ac:dyDescent="0.25">
      <c r="A1835" s="85"/>
      <c r="B1835" s="90"/>
      <c r="C1835" s="85"/>
      <c r="D1835" s="85"/>
      <c r="E1835" s="85"/>
      <c r="F1835" s="85"/>
      <c r="G1835" s="85"/>
      <c r="H1835" s="85"/>
      <c r="I1835" s="89"/>
      <c r="J1835" s="88"/>
      <c r="K1835" s="87"/>
      <c r="L1835" s="86"/>
      <c r="M1835" s="85"/>
      <c r="N1835" s="86"/>
      <c r="O1835" s="85"/>
      <c r="P1835" s="85"/>
    </row>
    <row r="1836" spans="1:16" x14ac:dyDescent="0.25">
      <c r="A1836" s="85"/>
      <c r="B1836" s="90"/>
      <c r="C1836" s="85"/>
      <c r="D1836" s="85"/>
      <c r="E1836" s="85"/>
      <c r="F1836" s="85"/>
      <c r="G1836" s="85"/>
      <c r="H1836" s="85"/>
      <c r="I1836" s="89"/>
      <c r="J1836" s="88"/>
      <c r="K1836" s="87"/>
      <c r="L1836" s="86"/>
      <c r="M1836" s="85"/>
      <c r="N1836" s="86"/>
      <c r="O1836" s="85"/>
      <c r="P1836" s="85"/>
    </row>
    <row r="1837" spans="1:16" x14ac:dyDescent="0.25">
      <c r="A1837" s="85"/>
      <c r="B1837" s="90"/>
      <c r="C1837" s="85"/>
      <c r="D1837" s="85"/>
      <c r="E1837" s="85"/>
      <c r="F1837" s="85"/>
      <c r="G1837" s="85"/>
      <c r="H1837" s="85"/>
      <c r="I1837" s="89"/>
      <c r="J1837" s="88"/>
      <c r="K1837" s="87"/>
      <c r="L1837" s="86"/>
      <c r="M1837" s="85"/>
      <c r="N1837" s="86"/>
      <c r="O1837" s="85"/>
      <c r="P1837" s="85"/>
    </row>
    <row r="1838" spans="1:16" x14ac:dyDescent="0.25">
      <c r="A1838" s="85"/>
      <c r="B1838" s="90"/>
      <c r="C1838" s="85"/>
      <c r="D1838" s="85"/>
      <c r="E1838" s="85"/>
      <c r="F1838" s="85"/>
      <c r="G1838" s="85"/>
      <c r="H1838" s="85"/>
      <c r="I1838" s="89"/>
      <c r="J1838" s="88"/>
      <c r="K1838" s="87"/>
      <c r="L1838" s="86"/>
      <c r="M1838" s="85"/>
      <c r="N1838" s="86"/>
      <c r="O1838" s="85"/>
      <c r="P1838" s="85"/>
    </row>
    <row r="1839" spans="1:16" x14ac:dyDescent="0.25">
      <c r="A1839" s="85"/>
      <c r="B1839" s="90"/>
      <c r="C1839" s="85"/>
      <c r="D1839" s="85"/>
      <c r="E1839" s="85"/>
      <c r="F1839" s="85"/>
      <c r="G1839" s="85"/>
      <c r="H1839" s="85"/>
      <c r="I1839" s="89"/>
      <c r="J1839" s="88"/>
      <c r="K1839" s="87"/>
      <c r="L1839" s="86"/>
      <c r="M1839" s="85"/>
      <c r="N1839" s="86"/>
      <c r="O1839" s="85"/>
      <c r="P1839" s="85"/>
    </row>
    <row r="1840" spans="1:16" x14ac:dyDescent="0.25">
      <c r="A1840" s="85"/>
      <c r="B1840" s="90"/>
      <c r="C1840" s="85"/>
      <c r="D1840" s="85"/>
      <c r="E1840" s="85"/>
      <c r="F1840" s="85"/>
      <c r="G1840" s="85"/>
      <c r="H1840" s="85"/>
      <c r="I1840" s="89"/>
      <c r="J1840" s="88"/>
      <c r="K1840" s="87"/>
      <c r="L1840" s="86"/>
      <c r="M1840" s="85"/>
      <c r="N1840" s="86"/>
      <c r="O1840" s="85"/>
      <c r="P1840" s="85"/>
    </row>
    <row r="1841" spans="1:16" x14ac:dyDescent="0.25">
      <c r="A1841" s="85"/>
      <c r="B1841" s="90"/>
      <c r="C1841" s="85"/>
      <c r="D1841" s="85"/>
      <c r="E1841" s="85"/>
      <c r="F1841" s="85"/>
      <c r="G1841" s="85"/>
      <c r="H1841" s="85"/>
      <c r="I1841" s="89"/>
      <c r="J1841" s="88"/>
      <c r="K1841" s="87"/>
      <c r="L1841" s="86"/>
      <c r="M1841" s="85"/>
      <c r="N1841" s="86"/>
      <c r="O1841" s="85"/>
      <c r="P1841" s="85"/>
    </row>
    <row r="1842" spans="1:16" x14ac:dyDescent="0.25">
      <c r="A1842" s="85"/>
      <c r="B1842" s="90"/>
      <c r="C1842" s="85"/>
      <c r="D1842" s="85"/>
      <c r="E1842" s="85"/>
      <c r="F1842" s="85"/>
      <c r="G1842" s="85"/>
      <c r="H1842" s="85"/>
      <c r="I1842" s="89"/>
      <c r="J1842" s="88"/>
      <c r="K1842" s="87"/>
      <c r="L1842" s="86"/>
      <c r="M1842" s="85"/>
      <c r="N1842" s="86"/>
      <c r="O1842" s="85"/>
      <c r="P1842" s="85"/>
    </row>
    <row r="1843" spans="1:16" x14ac:dyDescent="0.25">
      <c r="A1843" s="85"/>
      <c r="B1843" s="90"/>
      <c r="C1843" s="85"/>
      <c r="D1843" s="85"/>
      <c r="E1843" s="85"/>
      <c r="F1843" s="85"/>
      <c r="G1843" s="85"/>
      <c r="H1843" s="85"/>
      <c r="I1843" s="89"/>
      <c r="J1843" s="88"/>
      <c r="K1843" s="87"/>
      <c r="L1843" s="86"/>
      <c r="M1843" s="85"/>
      <c r="N1843" s="86"/>
      <c r="O1843" s="85"/>
      <c r="P1843" s="85"/>
    </row>
    <row r="1844" spans="1:16" x14ac:dyDescent="0.25">
      <c r="A1844" s="85"/>
      <c r="B1844" s="90"/>
      <c r="C1844" s="85"/>
      <c r="D1844" s="85"/>
      <c r="E1844" s="85"/>
      <c r="F1844" s="85"/>
      <c r="G1844" s="85"/>
      <c r="H1844" s="85"/>
      <c r="I1844" s="89"/>
      <c r="J1844" s="88"/>
      <c r="K1844" s="87"/>
      <c r="L1844" s="86"/>
      <c r="M1844" s="85"/>
      <c r="N1844" s="86"/>
      <c r="O1844" s="85"/>
      <c r="P1844" s="85"/>
    </row>
    <row r="1845" spans="1:16" x14ac:dyDescent="0.25">
      <c r="A1845" s="85"/>
      <c r="B1845" s="90"/>
      <c r="C1845" s="85"/>
      <c r="D1845" s="85"/>
      <c r="E1845" s="85"/>
      <c r="F1845" s="85"/>
      <c r="G1845" s="85"/>
      <c r="H1845" s="85"/>
      <c r="I1845" s="89"/>
      <c r="J1845" s="88"/>
      <c r="K1845" s="87"/>
      <c r="L1845" s="86"/>
      <c r="M1845" s="85"/>
      <c r="N1845" s="86"/>
      <c r="O1845" s="85"/>
      <c r="P1845" s="85"/>
    </row>
    <row r="1846" spans="1:16" x14ac:dyDescent="0.25">
      <c r="A1846" s="85"/>
      <c r="B1846" s="90"/>
      <c r="C1846" s="85"/>
      <c r="D1846" s="85"/>
      <c r="E1846" s="85"/>
      <c r="F1846" s="85"/>
      <c r="G1846" s="85"/>
      <c r="H1846" s="85"/>
      <c r="I1846" s="89"/>
      <c r="J1846" s="88"/>
      <c r="K1846" s="87"/>
      <c r="L1846" s="86"/>
      <c r="M1846" s="85"/>
      <c r="N1846" s="86"/>
      <c r="O1846" s="85"/>
      <c r="P1846" s="85"/>
    </row>
    <row r="1847" spans="1:16" x14ac:dyDescent="0.25">
      <c r="A1847" s="85"/>
      <c r="B1847" s="90"/>
      <c r="C1847" s="85"/>
      <c r="D1847" s="85"/>
      <c r="E1847" s="85"/>
      <c r="F1847" s="85"/>
      <c r="G1847" s="85"/>
      <c r="H1847" s="85"/>
      <c r="I1847" s="89"/>
      <c r="J1847" s="88"/>
      <c r="K1847" s="87"/>
      <c r="L1847" s="86"/>
      <c r="M1847" s="85"/>
      <c r="N1847" s="86"/>
      <c r="O1847" s="85"/>
      <c r="P1847" s="85"/>
    </row>
    <row r="1848" spans="1:16" x14ac:dyDescent="0.25">
      <c r="A1848" s="85"/>
      <c r="B1848" s="90"/>
      <c r="C1848" s="85"/>
      <c r="D1848" s="85"/>
      <c r="E1848" s="85"/>
      <c r="F1848" s="85"/>
      <c r="G1848" s="85"/>
      <c r="H1848" s="85"/>
      <c r="I1848" s="89"/>
      <c r="J1848" s="88"/>
      <c r="K1848" s="87"/>
      <c r="L1848" s="86"/>
      <c r="M1848" s="85"/>
      <c r="N1848" s="86"/>
      <c r="O1848" s="85"/>
      <c r="P1848" s="85"/>
    </row>
    <row r="1849" spans="1:16" x14ac:dyDescent="0.25">
      <c r="A1849" s="85"/>
      <c r="B1849" s="90"/>
      <c r="C1849" s="85"/>
      <c r="D1849" s="85"/>
      <c r="E1849" s="85"/>
      <c r="F1849" s="85"/>
      <c r="G1849" s="85"/>
      <c r="H1849" s="85"/>
      <c r="I1849" s="89"/>
      <c r="J1849" s="88"/>
      <c r="K1849" s="87"/>
      <c r="L1849" s="86"/>
      <c r="M1849" s="85"/>
      <c r="N1849" s="86"/>
      <c r="O1849" s="85"/>
      <c r="P1849" s="85"/>
    </row>
    <row r="1850" spans="1:16" x14ac:dyDescent="0.25">
      <c r="A1850" s="85"/>
      <c r="B1850" s="90"/>
      <c r="C1850" s="85"/>
      <c r="D1850" s="85"/>
      <c r="E1850" s="85"/>
      <c r="F1850" s="85"/>
      <c r="G1850" s="85"/>
      <c r="H1850" s="85"/>
      <c r="I1850" s="89"/>
      <c r="J1850" s="88"/>
      <c r="K1850" s="87"/>
      <c r="L1850" s="86"/>
      <c r="M1850" s="85"/>
      <c r="N1850" s="86"/>
      <c r="O1850" s="85"/>
      <c r="P1850" s="85"/>
    </row>
    <row r="1851" spans="1:16" x14ac:dyDescent="0.25">
      <c r="A1851" s="85"/>
      <c r="B1851" s="90"/>
      <c r="C1851" s="85"/>
      <c r="D1851" s="85"/>
      <c r="E1851" s="85"/>
      <c r="F1851" s="85"/>
      <c r="G1851" s="85"/>
      <c r="H1851" s="85"/>
      <c r="I1851" s="89"/>
      <c r="J1851" s="88"/>
      <c r="K1851" s="87"/>
      <c r="L1851" s="86"/>
      <c r="M1851" s="85"/>
      <c r="N1851" s="86"/>
      <c r="O1851" s="85"/>
      <c r="P1851" s="85"/>
    </row>
    <row r="1852" spans="1:16" x14ac:dyDescent="0.25">
      <c r="A1852" s="85"/>
      <c r="B1852" s="90"/>
      <c r="C1852" s="85"/>
      <c r="D1852" s="85"/>
      <c r="E1852" s="85"/>
      <c r="F1852" s="85"/>
      <c r="G1852" s="85"/>
      <c r="H1852" s="85"/>
      <c r="I1852" s="89"/>
      <c r="J1852" s="88"/>
      <c r="K1852" s="87"/>
      <c r="L1852" s="86"/>
      <c r="M1852" s="85"/>
      <c r="N1852" s="86"/>
      <c r="O1852" s="85"/>
      <c r="P1852" s="85"/>
    </row>
    <row r="1853" spans="1:16" x14ac:dyDescent="0.25">
      <c r="A1853" s="85"/>
      <c r="B1853" s="90"/>
      <c r="C1853" s="85"/>
      <c r="D1853" s="85"/>
      <c r="E1853" s="85"/>
      <c r="F1853" s="85"/>
      <c r="G1853" s="85"/>
      <c r="H1853" s="85"/>
      <c r="I1853" s="89"/>
      <c r="J1853" s="88"/>
      <c r="K1853" s="87"/>
      <c r="L1853" s="86"/>
      <c r="M1853" s="85"/>
      <c r="N1853" s="86"/>
      <c r="O1853" s="85"/>
      <c r="P1853" s="85"/>
    </row>
    <row r="1854" spans="1:16" x14ac:dyDescent="0.25">
      <c r="A1854" s="85"/>
      <c r="B1854" s="90"/>
      <c r="C1854" s="85"/>
      <c r="D1854" s="85"/>
      <c r="E1854" s="85"/>
      <c r="F1854" s="85"/>
      <c r="G1854" s="85"/>
      <c r="H1854" s="85"/>
      <c r="I1854" s="89"/>
      <c r="J1854" s="88"/>
      <c r="K1854" s="87"/>
      <c r="L1854" s="86"/>
      <c r="M1854" s="85"/>
      <c r="N1854" s="86"/>
      <c r="O1854" s="85"/>
      <c r="P1854" s="85"/>
    </row>
    <row r="1855" spans="1:16" x14ac:dyDescent="0.25">
      <c r="A1855" s="85"/>
      <c r="B1855" s="90"/>
      <c r="C1855" s="85"/>
      <c r="D1855" s="85"/>
      <c r="E1855" s="85"/>
      <c r="F1855" s="85"/>
      <c r="G1855" s="85"/>
      <c r="H1855" s="85"/>
      <c r="I1855" s="89"/>
      <c r="J1855" s="88"/>
      <c r="K1855" s="87"/>
      <c r="L1855" s="86"/>
      <c r="M1855" s="85"/>
      <c r="N1855" s="86"/>
      <c r="O1855" s="85"/>
      <c r="P1855" s="85"/>
    </row>
    <row r="1856" spans="1:16" x14ac:dyDescent="0.25">
      <c r="A1856" s="85"/>
      <c r="B1856" s="90"/>
      <c r="C1856" s="85"/>
      <c r="D1856" s="85"/>
      <c r="E1856" s="85"/>
      <c r="F1856" s="85"/>
      <c r="G1856" s="85"/>
      <c r="H1856" s="85"/>
      <c r="I1856" s="89"/>
      <c r="J1856" s="88"/>
      <c r="K1856" s="87"/>
      <c r="L1856" s="86"/>
      <c r="M1856" s="85"/>
      <c r="N1856" s="86"/>
      <c r="O1856" s="85"/>
      <c r="P1856" s="85"/>
    </row>
    <row r="1857" spans="1:16" x14ac:dyDescent="0.25">
      <c r="A1857" s="85"/>
      <c r="B1857" s="90"/>
      <c r="C1857" s="85"/>
      <c r="D1857" s="85"/>
      <c r="E1857" s="85"/>
      <c r="F1857" s="85"/>
      <c r="G1857" s="85"/>
      <c r="H1857" s="85"/>
      <c r="I1857" s="89"/>
      <c r="J1857" s="88"/>
      <c r="K1857" s="87"/>
      <c r="L1857" s="86"/>
      <c r="M1857" s="85"/>
      <c r="N1857" s="86"/>
      <c r="O1857" s="85"/>
      <c r="P1857" s="85"/>
    </row>
    <row r="1858" spans="1:16" x14ac:dyDescent="0.25">
      <c r="A1858" s="85"/>
      <c r="B1858" s="90"/>
      <c r="C1858" s="85"/>
      <c r="D1858" s="85"/>
      <c r="E1858" s="85"/>
      <c r="F1858" s="85"/>
      <c r="G1858" s="85"/>
      <c r="H1858" s="85"/>
      <c r="I1858" s="89"/>
      <c r="J1858" s="88"/>
      <c r="K1858" s="87"/>
      <c r="L1858" s="86"/>
      <c r="M1858" s="85"/>
      <c r="N1858" s="86"/>
      <c r="O1858" s="85"/>
      <c r="P1858" s="85"/>
    </row>
    <row r="1859" spans="1:16" x14ac:dyDescent="0.25">
      <c r="A1859" s="85"/>
      <c r="B1859" s="90"/>
      <c r="C1859" s="85"/>
      <c r="D1859" s="85"/>
      <c r="E1859" s="85"/>
      <c r="F1859" s="85"/>
      <c r="G1859" s="85"/>
      <c r="H1859" s="85"/>
      <c r="I1859" s="89"/>
      <c r="J1859" s="88"/>
      <c r="K1859" s="87"/>
      <c r="L1859" s="86"/>
      <c r="M1859" s="85"/>
      <c r="N1859" s="86"/>
      <c r="O1859" s="85"/>
      <c r="P1859" s="85"/>
    </row>
    <row r="1860" spans="1:16" x14ac:dyDescent="0.25">
      <c r="A1860" s="85"/>
      <c r="B1860" s="90"/>
      <c r="C1860" s="85"/>
      <c r="D1860" s="85"/>
      <c r="E1860" s="85"/>
      <c r="F1860" s="85"/>
      <c r="G1860" s="85"/>
      <c r="H1860" s="85"/>
      <c r="I1860" s="89"/>
      <c r="J1860" s="88"/>
      <c r="K1860" s="87"/>
      <c r="L1860" s="86"/>
      <c r="M1860" s="85"/>
      <c r="N1860" s="86"/>
      <c r="O1860" s="85"/>
      <c r="P1860" s="85"/>
    </row>
    <row r="1861" spans="1:16" x14ac:dyDescent="0.25">
      <c r="A1861" s="85"/>
      <c r="B1861" s="90"/>
      <c r="C1861" s="85"/>
      <c r="D1861" s="85"/>
      <c r="E1861" s="85"/>
      <c r="F1861" s="85"/>
      <c r="G1861" s="85"/>
      <c r="H1861" s="85"/>
      <c r="I1861" s="89"/>
      <c r="J1861" s="88"/>
      <c r="K1861" s="87"/>
      <c r="L1861" s="86"/>
      <c r="M1861" s="85"/>
      <c r="N1861" s="86"/>
      <c r="O1861" s="85"/>
      <c r="P1861" s="85"/>
    </row>
    <row r="1862" spans="1:16" x14ac:dyDescent="0.25">
      <c r="A1862" s="85"/>
      <c r="B1862" s="90"/>
      <c r="C1862" s="85"/>
      <c r="D1862" s="85"/>
      <c r="E1862" s="85"/>
      <c r="F1862" s="85"/>
      <c r="G1862" s="85"/>
      <c r="H1862" s="85"/>
      <c r="I1862" s="89"/>
      <c r="J1862" s="88"/>
      <c r="K1862" s="87"/>
      <c r="L1862" s="86"/>
      <c r="M1862" s="85"/>
      <c r="N1862" s="86"/>
      <c r="O1862" s="85"/>
      <c r="P1862" s="85"/>
    </row>
    <row r="1863" spans="1:16" x14ac:dyDescent="0.25">
      <c r="A1863" s="85"/>
      <c r="B1863" s="90"/>
      <c r="C1863" s="85"/>
      <c r="D1863" s="85"/>
      <c r="E1863" s="85"/>
      <c r="F1863" s="85"/>
      <c r="G1863" s="85"/>
      <c r="H1863" s="85"/>
      <c r="I1863" s="89"/>
      <c r="J1863" s="88"/>
      <c r="K1863" s="87"/>
      <c r="L1863" s="86"/>
      <c r="M1863" s="85"/>
      <c r="N1863" s="86"/>
      <c r="O1863" s="85"/>
      <c r="P1863" s="85"/>
    </row>
    <row r="1864" spans="1:16" x14ac:dyDescent="0.25">
      <c r="A1864" s="85"/>
      <c r="B1864" s="90"/>
      <c r="C1864" s="85"/>
      <c r="D1864" s="85"/>
      <c r="E1864" s="85"/>
      <c r="F1864" s="85"/>
      <c r="G1864" s="85"/>
      <c r="H1864" s="85"/>
      <c r="I1864" s="89"/>
      <c r="J1864" s="88"/>
      <c r="K1864" s="87"/>
      <c r="L1864" s="86"/>
      <c r="M1864" s="85"/>
      <c r="N1864" s="86"/>
      <c r="O1864" s="85"/>
      <c r="P1864" s="85"/>
    </row>
    <row r="1865" spans="1:16" x14ac:dyDescent="0.25">
      <c r="A1865" s="85"/>
      <c r="B1865" s="90"/>
      <c r="C1865" s="85"/>
      <c r="D1865" s="85"/>
      <c r="E1865" s="85"/>
      <c r="F1865" s="85"/>
      <c r="G1865" s="85"/>
      <c r="H1865" s="85"/>
      <c r="I1865" s="89"/>
      <c r="J1865" s="88"/>
      <c r="K1865" s="87"/>
      <c r="L1865" s="86"/>
      <c r="M1865" s="85"/>
      <c r="N1865" s="86"/>
      <c r="O1865" s="85"/>
      <c r="P1865" s="85"/>
    </row>
    <row r="1866" spans="1:16" x14ac:dyDescent="0.25">
      <c r="A1866" s="85"/>
      <c r="B1866" s="90"/>
      <c r="C1866" s="85"/>
      <c r="D1866" s="85"/>
      <c r="E1866" s="85"/>
      <c r="F1866" s="85"/>
      <c r="G1866" s="85"/>
      <c r="H1866" s="85"/>
      <c r="I1866" s="89"/>
      <c r="J1866" s="88"/>
      <c r="K1866" s="87"/>
      <c r="L1866" s="86"/>
      <c r="M1866" s="85"/>
      <c r="N1866" s="86"/>
      <c r="O1866" s="85"/>
      <c r="P1866" s="85"/>
    </row>
    <row r="1867" spans="1:16" x14ac:dyDescent="0.25">
      <c r="A1867" s="85"/>
      <c r="B1867" s="90"/>
      <c r="C1867" s="85"/>
      <c r="D1867" s="85"/>
      <c r="E1867" s="85"/>
      <c r="F1867" s="85"/>
      <c r="G1867" s="85"/>
      <c r="H1867" s="85"/>
      <c r="I1867" s="89"/>
      <c r="J1867" s="88"/>
      <c r="K1867" s="87"/>
      <c r="L1867" s="86"/>
      <c r="M1867" s="85"/>
      <c r="N1867" s="86"/>
      <c r="O1867" s="85"/>
      <c r="P1867" s="85"/>
    </row>
    <row r="1868" spans="1:16" x14ac:dyDescent="0.25">
      <c r="A1868" s="85"/>
      <c r="B1868" s="90"/>
      <c r="C1868" s="85"/>
      <c r="D1868" s="85"/>
      <c r="E1868" s="85"/>
      <c r="F1868" s="85"/>
      <c r="G1868" s="85"/>
      <c r="H1868" s="85"/>
      <c r="I1868" s="89"/>
      <c r="J1868" s="88"/>
      <c r="K1868" s="87"/>
      <c r="L1868" s="86"/>
      <c r="M1868" s="85"/>
      <c r="N1868" s="86"/>
      <c r="O1868" s="85"/>
      <c r="P1868" s="85"/>
    </row>
    <row r="1869" spans="1:16" x14ac:dyDescent="0.25">
      <c r="A1869" s="85"/>
      <c r="B1869" s="90"/>
      <c r="C1869" s="85"/>
      <c r="D1869" s="85"/>
      <c r="E1869" s="85"/>
      <c r="F1869" s="85"/>
      <c r="G1869" s="85"/>
      <c r="H1869" s="85"/>
      <c r="I1869" s="89"/>
      <c r="J1869" s="88"/>
      <c r="K1869" s="87"/>
      <c r="L1869" s="86"/>
      <c r="M1869" s="85"/>
      <c r="N1869" s="86"/>
      <c r="O1869" s="85"/>
      <c r="P1869" s="85"/>
    </row>
    <row r="1870" spans="1:16" x14ac:dyDescent="0.25">
      <c r="A1870" s="85"/>
      <c r="B1870" s="90"/>
      <c r="C1870" s="85"/>
      <c r="D1870" s="85"/>
      <c r="E1870" s="85"/>
      <c r="F1870" s="85"/>
      <c r="G1870" s="85"/>
      <c r="H1870" s="85"/>
      <c r="I1870" s="89"/>
      <c r="J1870" s="88"/>
      <c r="K1870" s="87"/>
      <c r="L1870" s="86"/>
      <c r="M1870" s="85"/>
      <c r="N1870" s="86"/>
      <c r="O1870" s="85"/>
      <c r="P1870" s="85"/>
    </row>
    <row r="1871" spans="1:16" x14ac:dyDescent="0.25">
      <c r="A1871" s="85"/>
      <c r="B1871" s="90"/>
      <c r="C1871" s="85"/>
      <c r="D1871" s="85"/>
      <c r="E1871" s="85"/>
      <c r="F1871" s="85"/>
      <c r="G1871" s="85"/>
      <c r="H1871" s="85"/>
      <c r="I1871" s="89"/>
      <c r="J1871" s="88"/>
      <c r="K1871" s="87"/>
      <c r="L1871" s="86"/>
      <c r="M1871" s="85"/>
      <c r="N1871" s="86"/>
      <c r="O1871" s="85"/>
      <c r="P1871" s="85"/>
    </row>
    <row r="1872" spans="1:16" x14ac:dyDescent="0.25">
      <c r="A1872" s="85"/>
      <c r="B1872" s="90"/>
      <c r="C1872" s="85"/>
      <c r="D1872" s="85"/>
      <c r="E1872" s="85"/>
      <c r="F1872" s="85"/>
      <c r="G1872" s="85"/>
      <c r="H1872" s="85"/>
      <c r="I1872" s="89"/>
      <c r="J1872" s="88"/>
      <c r="K1872" s="87"/>
      <c r="L1872" s="86"/>
      <c r="M1872" s="85"/>
      <c r="N1872" s="86"/>
      <c r="O1872" s="85"/>
      <c r="P1872" s="85"/>
    </row>
    <row r="1873" spans="1:16" x14ac:dyDescent="0.25">
      <c r="A1873" s="85"/>
      <c r="B1873" s="90"/>
      <c r="C1873" s="85"/>
      <c r="D1873" s="85"/>
      <c r="E1873" s="85"/>
      <c r="F1873" s="85"/>
      <c r="G1873" s="85"/>
      <c r="H1873" s="85"/>
      <c r="I1873" s="89"/>
      <c r="J1873" s="88"/>
      <c r="K1873" s="87"/>
      <c r="L1873" s="86"/>
      <c r="M1873" s="85"/>
      <c r="N1873" s="86"/>
      <c r="O1873" s="85"/>
      <c r="P1873" s="85"/>
    </row>
    <row r="1874" spans="1:16" x14ac:dyDescent="0.25">
      <c r="A1874" s="85"/>
      <c r="B1874" s="90"/>
      <c r="C1874" s="85"/>
      <c r="D1874" s="85"/>
      <c r="E1874" s="85"/>
      <c r="F1874" s="85"/>
      <c r="G1874" s="85"/>
      <c r="H1874" s="85"/>
      <c r="I1874" s="89"/>
      <c r="J1874" s="88"/>
      <c r="K1874" s="87"/>
      <c r="L1874" s="86"/>
      <c r="M1874" s="85"/>
      <c r="N1874" s="86"/>
      <c r="O1874" s="85"/>
      <c r="P1874" s="85"/>
    </row>
    <row r="1875" spans="1:16" x14ac:dyDescent="0.25">
      <c r="A1875" s="85"/>
      <c r="B1875" s="90"/>
      <c r="C1875" s="85"/>
      <c r="D1875" s="85"/>
      <c r="E1875" s="85"/>
      <c r="F1875" s="85"/>
      <c r="G1875" s="85"/>
      <c r="H1875" s="85"/>
      <c r="I1875" s="89"/>
      <c r="J1875" s="88"/>
      <c r="K1875" s="87"/>
      <c r="L1875" s="86"/>
      <c r="M1875" s="85"/>
      <c r="N1875" s="86"/>
      <c r="O1875" s="85"/>
      <c r="P1875" s="85"/>
    </row>
    <row r="1876" spans="1:16" x14ac:dyDescent="0.25">
      <c r="A1876" s="85"/>
      <c r="B1876" s="90"/>
      <c r="C1876" s="85"/>
      <c r="D1876" s="85"/>
      <c r="E1876" s="85"/>
      <c r="F1876" s="85"/>
      <c r="G1876" s="85"/>
      <c r="H1876" s="85"/>
      <c r="I1876" s="89"/>
      <c r="J1876" s="88"/>
      <c r="K1876" s="87"/>
      <c r="L1876" s="86"/>
      <c r="M1876" s="85"/>
      <c r="N1876" s="86"/>
      <c r="O1876" s="85"/>
      <c r="P1876" s="85"/>
    </row>
    <row r="1877" spans="1:16" x14ac:dyDescent="0.25">
      <c r="A1877" s="85"/>
      <c r="B1877" s="90"/>
      <c r="C1877" s="85"/>
      <c r="D1877" s="85"/>
      <c r="E1877" s="85"/>
      <c r="F1877" s="85"/>
      <c r="G1877" s="85"/>
      <c r="H1877" s="85"/>
      <c r="I1877" s="89"/>
      <c r="J1877" s="88"/>
      <c r="K1877" s="87"/>
      <c r="L1877" s="86"/>
      <c r="M1877" s="85"/>
      <c r="N1877" s="86"/>
      <c r="O1877" s="85"/>
      <c r="P1877" s="85"/>
    </row>
    <row r="1878" spans="1:16" x14ac:dyDescent="0.25">
      <c r="A1878" s="85"/>
      <c r="B1878" s="90"/>
      <c r="C1878" s="85"/>
      <c r="D1878" s="85"/>
      <c r="E1878" s="85"/>
      <c r="F1878" s="85"/>
      <c r="G1878" s="85"/>
      <c r="H1878" s="85"/>
      <c r="I1878" s="89"/>
      <c r="J1878" s="88"/>
      <c r="K1878" s="87"/>
      <c r="L1878" s="86"/>
      <c r="M1878" s="85"/>
      <c r="N1878" s="86"/>
      <c r="O1878" s="85"/>
      <c r="P1878" s="85"/>
    </row>
    <row r="1879" spans="1:16" x14ac:dyDescent="0.25">
      <c r="A1879" s="85"/>
      <c r="B1879" s="90"/>
      <c r="C1879" s="85"/>
      <c r="D1879" s="85"/>
      <c r="E1879" s="85"/>
      <c r="F1879" s="85"/>
      <c r="G1879" s="85"/>
      <c r="H1879" s="85"/>
      <c r="I1879" s="89"/>
      <c r="J1879" s="88"/>
      <c r="K1879" s="87"/>
      <c r="L1879" s="86"/>
      <c r="M1879" s="85"/>
      <c r="N1879" s="86"/>
      <c r="O1879" s="85"/>
      <c r="P1879" s="85"/>
    </row>
    <row r="1880" spans="1:16" x14ac:dyDescent="0.25">
      <c r="A1880" s="85"/>
      <c r="B1880" s="90"/>
      <c r="C1880" s="85"/>
      <c r="D1880" s="85"/>
      <c r="E1880" s="85"/>
      <c r="F1880" s="85"/>
      <c r="G1880" s="85"/>
      <c r="H1880" s="85"/>
      <c r="I1880" s="89"/>
      <c r="J1880" s="88"/>
      <c r="K1880" s="87"/>
      <c r="L1880" s="86"/>
      <c r="M1880" s="85"/>
      <c r="N1880" s="86"/>
      <c r="O1880" s="85"/>
      <c r="P1880" s="85"/>
    </row>
    <row r="1881" spans="1:16" x14ac:dyDescent="0.25">
      <c r="A1881" s="85"/>
      <c r="B1881" s="90"/>
      <c r="C1881" s="85"/>
      <c r="D1881" s="85"/>
      <c r="E1881" s="85"/>
      <c r="F1881" s="85"/>
      <c r="G1881" s="85"/>
      <c r="H1881" s="85"/>
      <c r="I1881" s="89"/>
      <c r="J1881" s="88"/>
      <c r="K1881" s="87"/>
      <c r="L1881" s="86"/>
      <c r="M1881" s="85"/>
      <c r="N1881" s="86"/>
      <c r="O1881" s="85"/>
      <c r="P1881" s="85"/>
    </row>
    <row r="1882" spans="1:16" x14ac:dyDescent="0.25">
      <c r="A1882" s="85"/>
      <c r="B1882" s="90"/>
      <c r="C1882" s="85"/>
      <c r="D1882" s="85"/>
      <c r="E1882" s="85"/>
      <c r="F1882" s="85"/>
      <c r="G1882" s="85"/>
      <c r="H1882" s="85"/>
      <c r="I1882" s="89"/>
      <c r="J1882" s="88"/>
      <c r="K1882" s="87"/>
      <c r="L1882" s="86"/>
      <c r="M1882" s="85"/>
      <c r="N1882" s="86"/>
      <c r="O1882" s="85"/>
      <c r="P1882" s="85"/>
    </row>
    <row r="1883" spans="1:16" x14ac:dyDescent="0.25">
      <c r="A1883" s="85"/>
      <c r="B1883" s="90"/>
      <c r="C1883" s="85"/>
      <c r="D1883" s="85"/>
      <c r="E1883" s="85"/>
      <c r="F1883" s="85"/>
      <c r="G1883" s="85"/>
      <c r="H1883" s="85"/>
      <c r="I1883" s="89"/>
      <c r="J1883" s="88"/>
      <c r="K1883" s="87"/>
      <c r="L1883" s="86"/>
      <c r="M1883" s="85"/>
      <c r="N1883" s="86"/>
      <c r="O1883" s="85"/>
      <c r="P1883" s="85"/>
    </row>
    <row r="1884" spans="1:16" x14ac:dyDescent="0.25">
      <c r="A1884" s="85"/>
      <c r="B1884" s="90"/>
      <c r="C1884" s="85"/>
      <c r="D1884" s="85"/>
      <c r="E1884" s="85"/>
      <c r="F1884" s="85"/>
      <c r="G1884" s="85"/>
      <c r="H1884" s="85"/>
      <c r="I1884" s="89"/>
      <c r="J1884" s="88"/>
      <c r="K1884" s="87"/>
      <c r="L1884" s="86"/>
      <c r="M1884" s="85"/>
      <c r="N1884" s="86"/>
      <c r="O1884" s="85"/>
      <c r="P1884" s="85"/>
    </row>
    <row r="1885" spans="1:16" x14ac:dyDescent="0.25">
      <c r="A1885" s="85"/>
      <c r="B1885" s="90"/>
      <c r="C1885" s="85"/>
      <c r="D1885" s="85"/>
      <c r="E1885" s="85"/>
      <c r="F1885" s="85"/>
      <c r="G1885" s="85"/>
      <c r="H1885" s="85"/>
      <c r="I1885" s="89"/>
      <c r="J1885" s="88"/>
      <c r="K1885" s="87"/>
      <c r="L1885" s="86"/>
      <c r="M1885" s="85"/>
      <c r="N1885" s="86"/>
      <c r="O1885" s="85"/>
      <c r="P1885" s="85"/>
    </row>
    <row r="1886" spans="1:16" x14ac:dyDescent="0.25">
      <c r="A1886" s="85"/>
      <c r="B1886" s="90"/>
      <c r="C1886" s="85"/>
      <c r="D1886" s="85"/>
      <c r="E1886" s="85"/>
      <c r="F1886" s="85"/>
      <c r="G1886" s="85"/>
      <c r="H1886" s="85"/>
      <c r="I1886" s="89"/>
      <c r="J1886" s="88"/>
      <c r="K1886" s="87"/>
      <c r="L1886" s="86"/>
      <c r="M1886" s="85"/>
      <c r="N1886" s="86"/>
      <c r="O1886" s="85"/>
      <c r="P1886" s="85"/>
    </row>
    <row r="1887" spans="1:16" x14ac:dyDescent="0.25">
      <c r="A1887" s="85"/>
      <c r="B1887" s="90"/>
      <c r="C1887" s="85"/>
      <c r="D1887" s="85"/>
      <c r="E1887" s="85"/>
      <c r="F1887" s="85"/>
      <c r="G1887" s="85"/>
      <c r="H1887" s="85"/>
      <c r="I1887" s="89"/>
      <c r="J1887" s="88"/>
      <c r="K1887" s="87"/>
      <c r="L1887" s="86"/>
      <c r="M1887" s="85"/>
      <c r="N1887" s="86"/>
      <c r="O1887" s="85"/>
      <c r="P1887" s="85"/>
    </row>
    <row r="1888" spans="1:16" x14ac:dyDescent="0.25">
      <c r="A1888" s="85"/>
      <c r="B1888" s="90"/>
      <c r="C1888" s="85"/>
      <c r="D1888" s="85"/>
      <c r="E1888" s="85"/>
      <c r="F1888" s="85"/>
      <c r="G1888" s="85"/>
      <c r="H1888" s="85"/>
      <c r="I1888" s="89"/>
      <c r="J1888" s="88"/>
      <c r="K1888" s="87"/>
      <c r="L1888" s="86"/>
      <c r="M1888" s="85"/>
      <c r="N1888" s="86"/>
      <c r="O1888" s="85"/>
      <c r="P1888" s="85"/>
    </row>
    <row r="1889" spans="1:16" x14ac:dyDescent="0.25">
      <c r="A1889" s="85"/>
      <c r="B1889" s="90"/>
      <c r="C1889" s="85"/>
      <c r="D1889" s="85"/>
      <c r="E1889" s="85"/>
      <c r="F1889" s="85"/>
      <c r="G1889" s="85"/>
      <c r="H1889" s="85"/>
      <c r="I1889" s="89"/>
      <c r="J1889" s="88"/>
      <c r="K1889" s="87"/>
      <c r="L1889" s="86"/>
      <c r="M1889" s="85"/>
      <c r="N1889" s="86"/>
      <c r="O1889" s="85"/>
      <c r="P1889" s="85"/>
    </row>
    <row r="1890" spans="1:16" x14ac:dyDescent="0.25">
      <c r="A1890" s="85"/>
      <c r="B1890" s="90"/>
      <c r="C1890" s="85"/>
      <c r="D1890" s="85"/>
      <c r="E1890" s="85"/>
      <c r="F1890" s="85"/>
      <c r="G1890" s="85"/>
      <c r="H1890" s="85"/>
      <c r="I1890" s="89"/>
      <c r="J1890" s="88"/>
      <c r="K1890" s="87"/>
      <c r="L1890" s="86"/>
      <c r="M1890" s="85"/>
      <c r="N1890" s="86"/>
      <c r="O1890" s="85"/>
      <c r="P1890" s="85"/>
    </row>
    <row r="1891" spans="1:16" x14ac:dyDescent="0.25">
      <c r="A1891" s="85"/>
      <c r="B1891" s="90"/>
      <c r="C1891" s="85"/>
      <c r="D1891" s="85"/>
      <c r="E1891" s="85"/>
      <c r="F1891" s="85"/>
      <c r="G1891" s="85"/>
      <c r="H1891" s="85"/>
      <c r="I1891" s="89"/>
      <c r="J1891" s="88"/>
      <c r="K1891" s="87"/>
      <c r="L1891" s="86"/>
      <c r="M1891" s="85"/>
      <c r="N1891" s="86"/>
      <c r="O1891" s="85"/>
      <c r="P1891" s="85"/>
    </row>
    <row r="1892" spans="1:16" x14ac:dyDescent="0.25">
      <c r="A1892" s="85"/>
      <c r="B1892" s="90"/>
      <c r="C1892" s="85"/>
      <c r="D1892" s="85"/>
      <c r="E1892" s="85"/>
      <c r="F1892" s="85"/>
      <c r="G1892" s="85"/>
      <c r="H1892" s="85"/>
      <c r="I1892" s="89"/>
      <c r="J1892" s="88"/>
      <c r="K1892" s="87"/>
      <c r="L1892" s="86"/>
      <c r="M1892" s="85"/>
      <c r="N1892" s="86"/>
      <c r="O1892" s="85"/>
      <c r="P1892" s="85"/>
    </row>
    <row r="1893" spans="1:16" x14ac:dyDescent="0.25">
      <c r="A1893" s="85"/>
      <c r="B1893" s="90"/>
      <c r="C1893" s="85"/>
      <c r="D1893" s="85"/>
      <c r="E1893" s="85"/>
      <c r="F1893" s="85"/>
      <c r="G1893" s="85"/>
      <c r="H1893" s="85"/>
      <c r="I1893" s="89"/>
      <c r="J1893" s="88"/>
      <c r="K1893" s="87"/>
      <c r="L1893" s="86"/>
      <c r="M1893" s="85"/>
      <c r="N1893" s="86"/>
      <c r="O1893" s="85"/>
      <c r="P1893" s="85"/>
    </row>
    <row r="1894" spans="1:16" x14ac:dyDescent="0.25">
      <c r="A1894" s="85"/>
      <c r="B1894" s="90"/>
      <c r="C1894" s="85"/>
      <c r="D1894" s="85"/>
      <c r="E1894" s="85"/>
      <c r="F1894" s="85"/>
      <c r="G1894" s="85"/>
      <c r="H1894" s="85"/>
      <c r="I1894" s="89"/>
      <c r="J1894" s="88"/>
      <c r="K1894" s="87"/>
      <c r="L1894" s="86"/>
      <c r="M1894" s="85"/>
      <c r="N1894" s="86"/>
      <c r="O1894" s="85"/>
      <c r="P1894" s="85"/>
    </row>
    <row r="1895" spans="1:16" x14ac:dyDescent="0.25">
      <c r="A1895" s="85"/>
      <c r="B1895" s="90"/>
      <c r="C1895" s="85"/>
      <c r="D1895" s="85"/>
      <c r="E1895" s="85"/>
      <c r="F1895" s="85"/>
      <c r="G1895" s="85"/>
      <c r="H1895" s="85"/>
      <c r="I1895" s="89"/>
      <c r="J1895" s="88"/>
      <c r="K1895" s="87"/>
      <c r="L1895" s="86"/>
      <c r="M1895" s="85"/>
      <c r="N1895" s="86"/>
      <c r="O1895" s="85"/>
      <c r="P1895" s="85"/>
    </row>
    <row r="1896" spans="1:16" x14ac:dyDescent="0.25">
      <c r="A1896" s="85"/>
      <c r="B1896" s="90"/>
      <c r="C1896" s="85"/>
      <c r="D1896" s="85"/>
      <c r="E1896" s="85"/>
      <c r="F1896" s="85"/>
      <c r="G1896" s="85"/>
      <c r="H1896" s="85"/>
      <c r="I1896" s="89"/>
      <c r="J1896" s="88"/>
      <c r="K1896" s="87"/>
      <c r="L1896" s="86"/>
      <c r="M1896" s="85"/>
      <c r="N1896" s="86"/>
      <c r="O1896" s="85"/>
      <c r="P1896" s="85"/>
    </row>
    <row r="1897" spans="1:16" x14ac:dyDescent="0.25">
      <c r="A1897" s="85"/>
      <c r="B1897" s="90"/>
      <c r="C1897" s="85"/>
      <c r="D1897" s="85"/>
      <c r="E1897" s="85"/>
      <c r="F1897" s="85"/>
      <c r="G1897" s="85"/>
      <c r="H1897" s="85"/>
      <c r="I1897" s="89"/>
      <c r="J1897" s="88"/>
      <c r="K1897" s="87"/>
      <c r="L1897" s="86"/>
      <c r="M1897" s="85"/>
      <c r="N1897" s="86"/>
      <c r="O1897" s="85"/>
      <c r="P1897" s="85"/>
    </row>
    <row r="1898" spans="1:16" x14ac:dyDescent="0.25">
      <c r="A1898" s="85"/>
      <c r="B1898" s="90"/>
      <c r="C1898" s="85"/>
      <c r="D1898" s="85"/>
      <c r="E1898" s="85"/>
      <c r="F1898" s="85"/>
      <c r="G1898" s="85"/>
      <c r="H1898" s="85"/>
      <c r="I1898" s="89"/>
      <c r="J1898" s="88"/>
      <c r="K1898" s="87"/>
      <c r="L1898" s="86"/>
      <c r="M1898" s="85"/>
      <c r="N1898" s="86"/>
      <c r="O1898" s="85"/>
      <c r="P1898" s="85"/>
    </row>
    <row r="1899" spans="1:16" x14ac:dyDescent="0.25">
      <c r="A1899" s="85"/>
      <c r="B1899" s="90"/>
      <c r="C1899" s="85"/>
      <c r="D1899" s="85"/>
      <c r="E1899" s="85"/>
      <c r="F1899" s="85"/>
      <c r="G1899" s="85"/>
      <c r="H1899" s="85"/>
      <c r="I1899" s="89"/>
      <c r="J1899" s="88"/>
      <c r="K1899" s="87"/>
      <c r="L1899" s="86"/>
      <c r="M1899" s="85"/>
      <c r="N1899" s="86"/>
      <c r="O1899" s="85"/>
      <c r="P1899" s="85"/>
    </row>
    <row r="1900" spans="1:16" x14ac:dyDescent="0.25">
      <c r="A1900" s="85"/>
      <c r="B1900" s="90"/>
      <c r="C1900" s="85"/>
      <c r="D1900" s="85"/>
      <c r="E1900" s="85"/>
      <c r="F1900" s="85"/>
      <c r="G1900" s="85"/>
      <c r="H1900" s="85"/>
      <c r="I1900" s="89"/>
      <c r="J1900" s="88"/>
      <c r="K1900" s="87"/>
      <c r="L1900" s="86"/>
      <c r="M1900" s="85"/>
      <c r="N1900" s="86"/>
      <c r="O1900" s="85"/>
      <c r="P1900" s="85"/>
    </row>
    <row r="1901" spans="1:16" x14ac:dyDescent="0.25">
      <c r="A1901" s="85"/>
      <c r="B1901" s="90"/>
      <c r="C1901" s="85"/>
      <c r="D1901" s="85"/>
      <c r="E1901" s="85"/>
      <c r="F1901" s="85"/>
      <c r="G1901" s="85"/>
      <c r="H1901" s="85"/>
      <c r="I1901" s="89"/>
      <c r="J1901" s="88"/>
      <c r="K1901" s="87"/>
      <c r="L1901" s="86"/>
      <c r="M1901" s="85"/>
      <c r="N1901" s="86"/>
      <c r="O1901" s="85"/>
      <c r="P1901" s="85"/>
    </row>
    <row r="1902" spans="1:16" x14ac:dyDescent="0.25">
      <c r="A1902" s="85"/>
      <c r="B1902" s="90"/>
      <c r="C1902" s="85"/>
      <c r="D1902" s="85"/>
      <c r="E1902" s="85"/>
      <c r="F1902" s="85"/>
      <c r="G1902" s="85"/>
      <c r="H1902" s="85"/>
      <c r="I1902" s="89"/>
      <c r="J1902" s="88"/>
      <c r="K1902" s="87"/>
      <c r="L1902" s="86"/>
      <c r="M1902" s="85"/>
      <c r="N1902" s="86"/>
      <c r="O1902" s="85"/>
      <c r="P1902" s="85"/>
    </row>
    <row r="1903" spans="1:16" x14ac:dyDescent="0.25">
      <c r="A1903" s="85"/>
      <c r="B1903" s="90"/>
      <c r="C1903" s="85"/>
      <c r="D1903" s="85"/>
      <c r="E1903" s="85"/>
      <c r="F1903" s="85"/>
      <c r="G1903" s="85"/>
      <c r="H1903" s="85"/>
      <c r="I1903" s="89"/>
      <c r="J1903" s="88"/>
      <c r="K1903" s="87"/>
      <c r="L1903" s="86"/>
      <c r="M1903" s="85"/>
      <c r="N1903" s="86"/>
      <c r="O1903" s="85"/>
      <c r="P1903" s="85"/>
    </row>
    <row r="1904" spans="1:16" x14ac:dyDescent="0.25">
      <c r="A1904" s="85"/>
      <c r="B1904" s="90"/>
      <c r="C1904" s="85"/>
      <c r="D1904" s="85"/>
      <c r="E1904" s="85"/>
      <c r="F1904" s="85"/>
      <c r="G1904" s="85"/>
      <c r="H1904" s="85"/>
      <c r="I1904" s="89"/>
      <c r="J1904" s="88"/>
      <c r="K1904" s="87"/>
      <c r="L1904" s="86"/>
      <c r="M1904" s="85"/>
      <c r="N1904" s="86"/>
      <c r="O1904" s="85"/>
      <c r="P1904" s="85"/>
    </row>
    <row r="1905" spans="1:16" x14ac:dyDescent="0.25">
      <c r="A1905" s="85"/>
      <c r="B1905" s="90"/>
      <c r="C1905" s="85"/>
      <c r="D1905" s="85"/>
      <c r="E1905" s="85"/>
      <c r="F1905" s="85"/>
      <c r="G1905" s="85"/>
      <c r="H1905" s="85"/>
      <c r="I1905" s="89"/>
      <c r="J1905" s="88"/>
      <c r="K1905" s="87"/>
      <c r="L1905" s="86"/>
      <c r="M1905" s="85"/>
      <c r="N1905" s="86"/>
      <c r="O1905" s="85"/>
      <c r="P1905" s="85"/>
    </row>
    <row r="1906" spans="1:16" x14ac:dyDescent="0.25">
      <c r="A1906" s="85"/>
      <c r="B1906" s="90"/>
      <c r="C1906" s="85"/>
      <c r="D1906" s="85"/>
      <c r="E1906" s="85"/>
      <c r="F1906" s="85"/>
      <c r="G1906" s="85"/>
      <c r="H1906" s="85"/>
      <c r="I1906" s="89"/>
      <c r="J1906" s="88"/>
      <c r="K1906" s="87"/>
      <c r="L1906" s="86"/>
      <c r="M1906" s="85"/>
      <c r="N1906" s="86"/>
      <c r="O1906" s="85"/>
      <c r="P1906" s="85"/>
    </row>
    <row r="1907" spans="1:16" x14ac:dyDescent="0.25">
      <c r="A1907" s="48"/>
      <c r="B1907" s="84"/>
      <c r="C1907" s="48"/>
      <c r="D1907" s="48"/>
      <c r="E1907" s="83"/>
      <c r="F1907" s="48"/>
      <c r="G1907" s="48"/>
      <c r="H1907" s="48"/>
      <c r="I1907" s="82"/>
      <c r="J1907" s="81"/>
      <c r="K1907" s="80"/>
      <c r="L1907" s="79"/>
      <c r="M1907" s="78"/>
      <c r="N1907" s="77"/>
      <c r="O1907" s="48"/>
      <c r="P1907" s="48"/>
    </row>
    <row r="1908" spans="1:16" x14ac:dyDescent="0.25">
      <c r="A1908" s="48"/>
      <c r="B1908" s="84"/>
      <c r="C1908" s="48"/>
      <c r="D1908" s="48"/>
      <c r="E1908" s="83"/>
      <c r="F1908" s="48"/>
      <c r="G1908" s="48"/>
      <c r="H1908" s="48"/>
      <c r="I1908" s="82"/>
      <c r="J1908" s="81"/>
      <c r="K1908" s="80"/>
      <c r="L1908" s="79"/>
      <c r="M1908" s="78"/>
      <c r="N1908" s="77"/>
      <c r="O1908" s="48"/>
      <c r="P1908" s="48"/>
    </row>
    <row r="1909" spans="1:16" x14ac:dyDescent="0.25">
      <c r="A1909" s="48"/>
      <c r="B1909" s="84"/>
      <c r="C1909" s="48"/>
      <c r="D1909" s="48"/>
      <c r="E1909" s="83"/>
      <c r="F1909" s="48"/>
      <c r="G1909" s="48"/>
      <c r="H1909" s="48"/>
      <c r="I1909" s="82"/>
      <c r="J1909" s="81"/>
      <c r="K1909" s="80"/>
      <c r="L1909" s="79"/>
      <c r="M1909" s="78"/>
      <c r="N1909" s="77"/>
      <c r="O1909" s="48"/>
      <c r="P1909" s="48"/>
    </row>
    <row r="1910" spans="1:16" x14ac:dyDescent="0.25">
      <c r="A1910" s="48"/>
      <c r="B1910" s="84"/>
      <c r="C1910" s="48"/>
      <c r="D1910" s="48"/>
      <c r="E1910" s="83"/>
      <c r="F1910" s="48"/>
      <c r="G1910" s="48"/>
      <c r="H1910" s="48"/>
      <c r="I1910" s="82"/>
      <c r="J1910" s="81"/>
      <c r="K1910" s="80"/>
      <c r="L1910" s="79"/>
      <c r="M1910" s="78"/>
      <c r="N1910" s="77"/>
      <c r="O1910" s="48"/>
      <c r="P1910" s="48"/>
    </row>
    <row r="1911" spans="1:16" x14ac:dyDescent="0.25">
      <c r="A1911" s="48"/>
      <c r="B1911" s="84"/>
      <c r="C1911" s="48"/>
      <c r="D1911" s="48"/>
      <c r="E1911" s="83"/>
      <c r="F1911" s="48"/>
      <c r="G1911" s="48"/>
      <c r="H1911" s="48"/>
      <c r="I1911" s="82"/>
      <c r="J1911" s="81"/>
      <c r="K1911" s="80"/>
      <c r="L1911" s="79"/>
      <c r="M1911" s="78"/>
      <c r="N1911" s="77"/>
      <c r="O1911" s="48"/>
      <c r="P1911" s="48"/>
    </row>
    <row r="1912" spans="1:16" x14ac:dyDescent="0.25">
      <c r="A1912" s="48"/>
      <c r="B1912" s="84"/>
      <c r="C1912" s="48"/>
      <c r="D1912" s="48"/>
      <c r="E1912" s="83"/>
      <c r="F1912" s="48"/>
      <c r="G1912" s="48"/>
      <c r="H1912" s="48"/>
      <c r="I1912" s="82"/>
      <c r="J1912" s="81"/>
      <c r="K1912" s="80"/>
      <c r="L1912" s="79"/>
      <c r="M1912" s="78"/>
      <c r="N1912" s="77"/>
      <c r="O1912" s="48"/>
      <c r="P1912" s="48"/>
    </row>
    <row r="1913" spans="1:16" x14ac:dyDescent="0.25">
      <c r="A1913" s="48"/>
      <c r="B1913" s="84"/>
      <c r="C1913" s="48"/>
      <c r="D1913" s="48"/>
      <c r="E1913" s="83"/>
      <c r="F1913" s="48"/>
      <c r="G1913" s="48"/>
      <c r="H1913" s="48"/>
      <c r="I1913" s="82"/>
      <c r="J1913" s="81"/>
      <c r="K1913" s="80"/>
      <c r="L1913" s="79"/>
      <c r="M1913" s="78"/>
      <c r="N1913" s="77"/>
      <c r="O1913" s="48"/>
      <c r="P1913" s="48"/>
    </row>
    <row r="1914" spans="1:16" x14ac:dyDescent="0.25">
      <c r="A1914" s="48"/>
      <c r="B1914" s="84"/>
      <c r="C1914" s="48"/>
      <c r="D1914" s="48"/>
      <c r="E1914" s="83"/>
      <c r="F1914" s="48"/>
      <c r="G1914" s="48"/>
      <c r="H1914" s="48"/>
      <c r="I1914" s="82"/>
      <c r="J1914" s="81"/>
      <c r="K1914" s="80"/>
      <c r="L1914" s="79"/>
      <c r="M1914" s="78"/>
      <c r="N1914" s="77"/>
      <c r="O1914" s="48"/>
      <c r="P1914" s="48"/>
    </row>
    <row r="1915" spans="1:16" x14ac:dyDescent="0.25">
      <c r="A1915" s="48"/>
      <c r="B1915" s="84"/>
      <c r="C1915" s="48"/>
      <c r="D1915" s="48"/>
      <c r="E1915" s="83"/>
      <c r="F1915" s="48"/>
      <c r="G1915" s="48"/>
      <c r="H1915" s="48"/>
      <c r="I1915" s="82"/>
      <c r="J1915" s="81"/>
      <c r="K1915" s="80"/>
      <c r="L1915" s="79"/>
      <c r="M1915" s="78"/>
      <c r="N1915" s="77"/>
      <c r="O1915" s="48"/>
      <c r="P1915" s="48"/>
    </row>
    <row r="1916" spans="1:16" x14ac:dyDescent="0.25">
      <c r="A1916" s="48"/>
      <c r="B1916" s="84"/>
      <c r="C1916" s="48"/>
      <c r="D1916" s="48"/>
      <c r="E1916" s="83"/>
      <c r="F1916" s="48"/>
      <c r="G1916" s="48"/>
      <c r="H1916" s="48"/>
      <c r="I1916" s="82"/>
      <c r="J1916" s="81"/>
      <c r="K1916" s="80"/>
      <c r="L1916" s="79"/>
      <c r="M1916" s="78"/>
      <c r="N1916" s="77"/>
      <c r="O1916" s="48"/>
      <c r="P1916" s="48"/>
    </row>
    <row r="1917" spans="1:16" x14ac:dyDescent="0.25">
      <c r="A1917" s="48"/>
      <c r="B1917" s="84"/>
      <c r="C1917" s="48"/>
      <c r="D1917" s="48"/>
      <c r="E1917" s="83"/>
      <c r="F1917" s="48"/>
      <c r="G1917" s="48"/>
      <c r="H1917" s="48"/>
      <c r="I1917" s="82"/>
      <c r="J1917" s="81"/>
      <c r="K1917" s="80"/>
      <c r="L1917" s="79"/>
      <c r="M1917" s="78"/>
      <c r="N1917" s="77"/>
      <c r="O1917" s="48"/>
      <c r="P1917" s="48"/>
    </row>
    <row r="1918" spans="1:16" x14ac:dyDescent="0.25">
      <c r="A1918" s="48"/>
      <c r="B1918" s="84"/>
      <c r="C1918" s="48"/>
      <c r="D1918" s="48"/>
      <c r="E1918" s="83"/>
      <c r="F1918" s="48"/>
      <c r="G1918" s="48"/>
      <c r="H1918" s="48"/>
      <c r="I1918" s="82"/>
      <c r="J1918" s="81"/>
      <c r="K1918" s="80"/>
      <c r="L1918" s="79"/>
      <c r="M1918" s="78"/>
      <c r="N1918" s="77"/>
      <c r="O1918" s="48"/>
      <c r="P1918" s="48"/>
    </row>
    <row r="1919" spans="1:16" x14ac:dyDescent="0.25">
      <c r="A1919" s="48"/>
      <c r="B1919" s="84"/>
      <c r="C1919" s="48"/>
      <c r="D1919" s="48"/>
      <c r="E1919" s="83"/>
      <c r="F1919" s="48"/>
      <c r="G1919" s="48"/>
      <c r="H1919" s="48"/>
      <c r="I1919" s="82"/>
      <c r="J1919" s="81"/>
      <c r="K1919" s="80"/>
      <c r="L1919" s="79"/>
      <c r="M1919" s="78"/>
      <c r="N1919" s="77"/>
      <c r="O1919" s="48"/>
      <c r="P1919" s="48"/>
    </row>
    <row r="1920" spans="1:16" x14ac:dyDescent="0.25">
      <c r="A1920" s="48"/>
      <c r="B1920" s="84"/>
      <c r="C1920" s="48"/>
      <c r="D1920" s="48"/>
      <c r="E1920" s="83"/>
      <c r="F1920" s="48"/>
      <c r="G1920" s="48"/>
      <c r="H1920" s="48"/>
      <c r="I1920" s="82"/>
      <c r="J1920" s="81"/>
      <c r="K1920" s="80"/>
      <c r="L1920" s="79"/>
      <c r="M1920" s="78"/>
      <c r="N1920" s="77"/>
      <c r="O1920" s="48"/>
      <c r="P1920" s="48"/>
    </row>
    <row r="1921" spans="1:16" x14ac:dyDescent="0.25">
      <c r="A1921" s="48"/>
      <c r="B1921" s="84"/>
      <c r="C1921" s="48"/>
      <c r="D1921" s="48"/>
      <c r="E1921" s="83"/>
      <c r="F1921" s="48"/>
      <c r="G1921" s="48"/>
      <c r="H1921" s="48"/>
      <c r="I1921" s="82"/>
      <c r="J1921" s="81"/>
      <c r="K1921" s="80"/>
      <c r="L1921" s="79"/>
      <c r="M1921" s="78"/>
      <c r="N1921" s="77"/>
      <c r="O1921" s="48"/>
      <c r="P1921" s="48"/>
    </row>
    <row r="1922" spans="1:16" x14ac:dyDescent="0.25">
      <c r="A1922" s="48"/>
      <c r="B1922" s="84"/>
      <c r="C1922" s="48"/>
      <c r="D1922" s="48"/>
      <c r="E1922" s="83"/>
      <c r="F1922" s="48"/>
      <c r="G1922" s="48"/>
      <c r="H1922" s="48"/>
      <c r="I1922" s="82"/>
      <c r="J1922" s="81"/>
      <c r="K1922" s="80"/>
      <c r="L1922" s="79"/>
      <c r="M1922" s="78"/>
      <c r="N1922" s="77"/>
      <c r="O1922" s="48"/>
      <c r="P1922" s="48"/>
    </row>
    <row r="1923" spans="1:16" x14ac:dyDescent="0.25">
      <c r="A1923" s="48"/>
      <c r="B1923" s="84"/>
      <c r="C1923" s="48"/>
      <c r="D1923" s="48"/>
      <c r="E1923" s="83"/>
      <c r="F1923" s="48"/>
      <c r="G1923" s="48"/>
      <c r="H1923" s="48"/>
      <c r="I1923" s="82"/>
      <c r="J1923" s="81"/>
      <c r="K1923" s="80"/>
      <c r="L1923" s="79"/>
      <c r="M1923" s="78"/>
      <c r="N1923" s="77"/>
      <c r="O1923" s="48"/>
      <c r="P1923" s="48"/>
    </row>
    <row r="1924" spans="1:16" x14ac:dyDescent="0.25">
      <c r="A1924" s="48"/>
      <c r="B1924" s="84"/>
      <c r="C1924" s="48"/>
      <c r="D1924" s="48"/>
      <c r="E1924" s="83"/>
      <c r="F1924" s="48"/>
      <c r="G1924" s="48"/>
      <c r="H1924" s="48"/>
      <c r="I1924" s="82"/>
      <c r="J1924" s="81"/>
      <c r="K1924" s="80"/>
      <c r="L1924" s="79"/>
      <c r="M1924" s="78"/>
      <c r="N1924" s="77"/>
      <c r="O1924" s="48"/>
      <c r="P1924" s="48"/>
    </row>
    <row r="1925" spans="1:16" x14ac:dyDescent="0.25">
      <c r="A1925" s="48"/>
      <c r="B1925" s="84"/>
      <c r="C1925" s="48"/>
      <c r="D1925" s="48"/>
      <c r="E1925" s="83"/>
      <c r="F1925" s="48"/>
      <c r="G1925" s="48"/>
      <c r="H1925" s="48"/>
      <c r="I1925" s="82"/>
      <c r="J1925" s="81"/>
      <c r="K1925" s="80"/>
      <c r="L1925" s="79"/>
      <c r="M1925" s="78"/>
      <c r="N1925" s="77"/>
      <c r="O1925" s="48"/>
      <c r="P1925" s="48"/>
    </row>
    <row r="1926" spans="1:16" x14ac:dyDescent="0.25">
      <c r="A1926" s="48"/>
      <c r="B1926" s="84"/>
      <c r="C1926" s="48"/>
      <c r="D1926" s="48"/>
      <c r="E1926" s="83"/>
      <c r="F1926" s="48"/>
      <c r="G1926" s="48"/>
      <c r="H1926" s="48"/>
      <c r="I1926" s="82"/>
      <c r="J1926" s="81"/>
      <c r="K1926" s="80"/>
      <c r="L1926" s="79"/>
      <c r="M1926" s="78"/>
      <c r="N1926" s="77"/>
      <c r="O1926" s="48"/>
      <c r="P1926" s="48"/>
    </row>
    <row r="1927" spans="1:16" x14ac:dyDescent="0.25">
      <c r="A1927" s="48"/>
      <c r="B1927" s="84"/>
      <c r="C1927" s="48"/>
      <c r="D1927" s="48"/>
      <c r="E1927" s="83"/>
      <c r="F1927" s="48"/>
      <c r="G1927" s="48"/>
      <c r="H1927" s="48"/>
      <c r="I1927" s="82"/>
      <c r="J1927" s="81"/>
      <c r="K1927" s="80"/>
      <c r="L1927" s="79"/>
      <c r="M1927" s="78"/>
      <c r="N1927" s="77"/>
      <c r="O1927" s="48"/>
      <c r="P1927" s="48"/>
    </row>
    <row r="1928" spans="1:16" x14ac:dyDescent="0.25">
      <c r="A1928" s="48"/>
      <c r="B1928" s="84"/>
      <c r="C1928" s="48"/>
      <c r="D1928" s="48"/>
      <c r="E1928" s="83"/>
      <c r="F1928" s="48"/>
      <c r="G1928" s="48"/>
      <c r="H1928" s="48"/>
      <c r="I1928" s="82"/>
      <c r="J1928" s="81"/>
      <c r="K1928" s="80"/>
      <c r="L1928" s="79"/>
      <c r="M1928" s="78"/>
      <c r="N1928" s="77"/>
      <c r="O1928" s="48"/>
      <c r="P1928" s="48"/>
    </row>
    <row r="1929" spans="1:16" x14ac:dyDescent="0.25">
      <c r="A1929" s="48"/>
      <c r="B1929" s="84"/>
      <c r="C1929" s="48"/>
      <c r="D1929" s="48"/>
      <c r="E1929" s="83"/>
      <c r="F1929" s="48"/>
      <c r="G1929" s="48"/>
      <c r="H1929" s="48"/>
      <c r="I1929" s="82"/>
      <c r="J1929" s="81"/>
      <c r="K1929" s="80"/>
      <c r="L1929" s="79"/>
      <c r="M1929" s="78"/>
      <c r="N1929" s="77"/>
      <c r="O1929" s="48"/>
      <c r="P1929" s="48"/>
    </row>
    <row r="1930" spans="1:16" x14ac:dyDescent="0.25">
      <c r="A1930" s="48"/>
      <c r="B1930" s="84"/>
      <c r="C1930" s="48"/>
      <c r="D1930" s="48"/>
      <c r="E1930" s="83"/>
      <c r="F1930" s="48"/>
      <c r="G1930" s="48"/>
      <c r="H1930" s="48"/>
      <c r="I1930" s="82"/>
      <c r="J1930" s="81"/>
      <c r="K1930" s="80"/>
      <c r="L1930" s="79"/>
      <c r="M1930" s="78"/>
      <c r="N1930" s="77"/>
      <c r="O1930" s="48"/>
      <c r="P1930" s="48"/>
    </row>
    <row r="1931" spans="1:16" x14ac:dyDescent="0.25">
      <c r="A1931" s="48"/>
      <c r="B1931" s="84"/>
      <c r="C1931" s="48"/>
      <c r="D1931" s="48"/>
      <c r="E1931" s="83"/>
      <c r="F1931" s="48"/>
      <c r="G1931" s="48"/>
      <c r="H1931" s="48"/>
      <c r="I1931" s="82"/>
      <c r="J1931" s="81"/>
      <c r="K1931" s="80"/>
      <c r="L1931" s="79"/>
      <c r="M1931" s="78"/>
      <c r="N1931" s="77"/>
      <c r="O1931" s="48"/>
      <c r="P1931" s="48"/>
    </row>
    <row r="1932" spans="1:16" x14ac:dyDescent="0.25">
      <c r="A1932" s="48"/>
      <c r="B1932" s="84"/>
      <c r="C1932" s="48"/>
      <c r="D1932" s="48"/>
      <c r="E1932" s="83"/>
      <c r="F1932" s="48"/>
      <c r="G1932" s="48"/>
      <c r="H1932" s="48"/>
      <c r="I1932" s="82"/>
      <c r="J1932" s="81"/>
      <c r="K1932" s="80"/>
      <c r="L1932" s="79"/>
      <c r="M1932" s="78"/>
      <c r="N1932" s="77"/>
      <c r="O1932" s="48"/>
      <c r="P1932" s="48"/>
    </row>
    <row r="1933" spans="1:16" x14ac:dyDescent="0.25">
      <c r="A1933" s="48"/>
      <c r="B1933" s="84"/>
      <c r="C1933" s="48"/>
      <c r="D1933" s="48"/>
      <c r="E1933" s="83"/>
      <c r="F1933" s="48"/>
      <c r="G1933" s="48"/>
      <c r="H1933" s="48"/>
      <c r="I1933" s="82"/>
      <c r="J1933" s="81"/>
      <c r="K1933" s="80"/>
      <c r="L1933" s="79"/>
      <c r="M1933" s="78"/>
      <c r="N1933" s="77"/>
      <c r="O1933" s="48"/>
      <c r="P1933" s="48"/>
    </row>
    <row r="1934" spans="1:16" x14ac:dyDescent="0.25">
      <c r="A1934" s="48"/>
      <c r="B1934" s="84"/>
      <c r="C1934" s="48"/>
      <c r="D1934" s="48"/>
      <c r="E1934" s="83"/>
      <c r="F1934" s="48"/>
      <c r="G1934" s="48"/>
      <c r="H1934" s="48"/>
      <c r="I1934" s="82"/>
      <c r="J1934" s="81"/>
      <c r="K1934" s="80"/>
      <c r="L1934" s="79"/>
      <c r="M1934" s="78"/>
      <c r="N1934" s="77"/>
      <c r="O1934" s="48"/>
      <c r="P1934" s="48"/>
    </row>
    <row r="1935" spans="1:16" x14ac:dyDescent="0.25">
      <c r="A1935" s="48"/>
      <c r="B1935" s="84"/>
      <c r="C1935" s="48"/>
      <c r="D1935" s="48"/>
      <c r="E1935" s="83"/>
      <c r="F1935" s="48"/>
      <c r="G1935" s="48"/>
      <c r="H1935" s="48"/>
      <c r="I1935" s="82"/>
      <c r="J1935" s="81"/>
      <c r="K1935" s="80"/>
      <c r="L1935" s="79"/>
      <c r="M1935" s="78"/>
      <c r="N1935" s="77"/>
      <c r="O1935" s="48"/>
      <c r="P1935" s="48"/>
    </row>
    <row r="1936" spans="1:16" x14ac:dyDescent="0.25">
      <c r="A1936" s="48"/>
      <c r="B1936" s="84"/>
      <c r="C1936" s="48"/>
      <c r="D1936" s="48"/>
      <c r="E1936" s="83"/>
      <c r="F1936" s="48"/>
      <c r="G1936" s="48"/>
      <c r="H1936" s="48"/>
      <c r="I1936" s="82"/>
      <c r="J1936" s="81"/>
      <c r="K1936" s="80"/>
      <c r="L1936" s="79"/>
      <c r="M1936" s="78"/>
      <c r="N1936" s="77"/>
      <c r="O1936" s="48"/>
      <c r="P1936" s="48"/>
    </row>
    <row r="1937" spans="1:16" x14ac:dyDescent="0.25">
      <c r="A1937" s="48"/>
      <c r="B1937" s="84"/>
      <c r="C1937" s="48"/>
      <c r="D1937" s="48"/>
      <c r="E1937" s="83"/>
      <c r="F1937" s="48"/>
      <c r="G1937" s="48"/>
      <c r="H1937" s="48"/>
      <c r="I1937" s="82"/>
      <c r="J1937" s="81"/>
      <c r="K1937" s="80"/>
      <c r="L1937" s="79"/>
      <c r="M1937" s="78"/>
      <c r="N1937" s="77"/>
      <c r="O1937" s="48"/>
      <c r="P1937" s="48"/>
    </row>
    <row r="1938" spans="1:16" x14ac:dyDescent="0.25">
      <c r="A1938" s="48"/>
      <c r="B1938" s="84"/>
      <c r="C1938" s="48"/>
      <c r="D1938" s="48"/>
      <c r="E1938" s="83"/>
      <c r="F1938" s="48"/>
      <c r="G1938" s="48"/>
      <c r="H1938" s="48"/>
      <c r="I1938" s="82"/>
      <c r="J1938" s="81"/>
      <c r="K1938" s="80"/>
      <c r="L1938" s="79"/>
      <c r="M1938" s="78"/>
      <c r="N1938" s="77"/>
      <c r="O1938" s="48"/>
      <c r="P1938" s="48"/>
    </row>
    <row r="1939" spans="1:16" x14ac:dyDescent="0.25">
      <c r="A1939" s="48"/>
      <c r="B1939" s="84"/>
      <c r="C1939" s="48"/>
      <c r="D1939" s="48"/>
      <c r="E1939" s="83"/>
      <c r="F1939" s="48"/>
      <c r="G1939" s="48"/>
      <c r="H1939" s="48"/>
      <c r="I1939" s="82"/>
      <c r="J1939" s="81"/>
      <c r="K1939" s="80"/>
      <c r="L1939" s="79"/>
      <c r="M1939" s="78"/>
      <c r="N1939" s="77"/>
      <c r="O1939" s="48"/>
      <c r="P1939" s="48"/>
    </row>
    <row r="1940" spans="1:16" x14ac:dyDescent="0.25">
      <c r="A1940" s="48"/>
      <c r="B1940" s="84"/>
      <c r="C1940" s="48"/>
      <c r="D1940" s="48"/>
      <c r="E1940" s="83"/>
      <c r="F1940" s="48"/>
      <c r="G1940" s="48"/>
      <c r="H1940" s="48"/>
      <c r="I1940" s="82"/>
      <c r="J1940" s="81"/>
      <c r="K1940" s="80"/>
      <c r="L1940" s="79"/>
      <c r="M1940" s="78"/>
      <c r="N1940" s="77"/>
      <c r="O1940" s="48"/>
      <c r="P1940" s="48"/>
    </row>
    <row r="1941" spans="1:16" x14ac:dyDescent="0.25">
      <c r="A1941" s="48"/>
      <c r="B1941" s="84"/>
      <c r="C1941" s="48"/>
      <c r="D1941" s="48"/>
      <c r="E1941" s="83"/>
      <c r="F1941" s="48"/>
      <c r="G1941" s="48"/>
      <c r="H1941" s="48"/>
      <c r="I1941" s="82"/>
      <c r="J1941" s="81"/>
      <c r="K1941" s="80"/>
      <c r="L1941" s="79"/>
      <c r="M1941" s="78"/>
      <c r="N1941" s="77"/>
      <c r="O1941" s="48"/>
      <c r="P1941" s="48"/>
    </row>
    <row r="1942" spans="1:16" x14ac:dyDescent="0.25">
      <c r="A1942" s="48"/>
      <c r="B1942" s="84"/>
      <c r="C1942" s="48"/>
      <c r="D1942" s="48"/>
      <c r="E1942" s="83"/>
      <c r="F1942" s="48"/>
      <c r="G1942" s="48"/>
      <c r="H1942" s="48"/>
      <c r="I1942" s="82"/>
      <c r="J1942" s="81"/>
      <c r="K1942" s="80"/>
      <c r="L1942" s="79"/>
      <c r="M1942" s="78"/>
      <c r="N1942" s="77"/>
      <c r="O1942" s="48"/>
      <c r="P1942" s="48"/>
    </row>
    <row r="1943" spans="1:16" x14ac:dyDescent="0.25">
      <c r="A1943" s="48"/>
      <c r="B1943" s="84"/>
      <c r="C1943" s="48"/>
      <c r="D1943" s="48"/>
      <c r="E1943" s="83"/>
      <c r="F1943" s="48"/>
      <c r="G1943" s="48"/>
      <c r="H1943" s="48"/>
      <c r="I1943" s="82"/>
      <c r="J1943" s="81"/>
      <c r="K1943" s="80"/>
      <c r="L1943" s="79"/>
      <c r="M1943" s="78"/>
      <c r="N1943" s="77"/>
      <c r="O1943" s="48"/>
      <c r="P1943" s="48"/>
    </row>
    <row r="1944" spans="1:16" x14ac:dyDescent="0.25">
      <c r="A1944" s="48"/>
      <c r="B1944" s="84"/>
      <c r="C1944" s="48"/>
      <c r="D1944" s="48"/>
      <c r="E1944" s="83"/>
      <c r="F1944" s="48"/>
      <c r="G1944" s="48"/>
      <c r="H1944" s="48"/>
      <c r="I1944" s="82"/>
      <c r="J1944" s="81"/>
      <c r="K1944" s="80"/>
      <c r="L1944" s="79"/>
      <c r="M1944" s="78"/>
      <c r="N1944" s="77"/>
      <c r="O1944" s="48"/>
      <c r="P1944" s="48"/>
    </row>
    <row r="1945" spans="1:16" x14ac:dyDescent="0.25">
      <c r="A1945" s="48"/>
      <c r="B1945" s="84"/>
      <c r="C1945" s="48"/>
      <c r="D1945" s="48"/>
      <c r="E1945" s="83"/>
      <c r="F1945" s="48"/>
      <c r="G1945" s="48"/>
      <c r="H1945" s="48"/>
      <c r="I1945" s="82"/>
      <c r="J1945" s="81"/>
      <c r="K1945" s="80"/>
      <c r="L1945" s="79"/>
      <c r="M1945" s="78"/>
      <c r="N1945" s="77"/>
      <c r="O1945" s="48"/>
      <c r="P1945" s="48"/>
    </row>
    <row r="1946" spans="1:16" x14ac:dyDescent="0.25">
      <c r="A1946" s="48"/>
      <c r="B1946" s="84"/>
      <c r="C1946" s="48"/>
      <c r="D1946" s="48"/>
      <c r="E1946" s="83"/>
      <c r="F1946" s="48"/>
      <c r="G1946" s="48"/>
      <c r="H1946" s="48"/>
      <c r="I1946" s="82"/>
      <c r="J1946" s="81"/>
      <c r="K1946" s="80"/>
      <c r="L1946" s="79"/>
      <c r="M1946" s="78"/>
      <c r="N1946" s="77"/>
      <c r="O1946" s="48"/>
      <c r="P1946" s="48"/>
    </row>
    <row r="1947" spans="1:16" x14ac:dyDescent="0.25">
      <c r="A1947" s="48"/>
      <c r="B1947" s="84"/>
      <c r="C1947" s="48"/>
      <c r="D1947" s="48"/>
      <c r="E1947" s="83"/>
      <c r="F1947" s="48"/>
      <c r="G1947" s="48"/>
      <c r="H1947" s="48"/>
      <c r="I1947" s="82"/>
      <c r="J1947" s="81"/>
      <c r="K1947" s="80"/>
      <c r="L1947" s="79"/>
      <c r="M1947" s="78"/>
      <c r="N1947" s="77"/>
      <c r="O1947" s="48"/>
      <c r="P1947" s="48"/>
    </row>
    <row r="1948" spans="1:16" x14ac:dyDescent="0.25">
      <c r="A1948" s="48"/>
      <c r="B1948" s="84"/>
      <c r="C1948" s="48"/>
      <c r="D1948" s="48"/>
      <c r="E1948" s="83"/>
      <c r="F1948" s="48"/>
      <c r="G1948" s="48"/>
      <c r="H1948" s="48"/>
      <c r="I1948" s="82"/>
      <c r="J1948" s="81"/>
      <c r="K1948" s="80"/>
      <c r="L1948" s="79"/>
      <c r="M1948" s="78"/>
      <c r="N1948" s="77"/>
      <c r="O1948" s="48"/>
      <c r="P1948" s="48"/>
    </row>
    <row r="1949" spans="1:16" x14ac:dyDescent="0.25">
      <c r="A1949" s="48"/>
      <c r="B1949" s="84"/>
      <c r="C1949" s="48"/>
      <c r="D1949" s="48"/>
      <c r="E1949" s="83"/>
      <c r="F1949" s="48"/>
      <c r="G1949" s="48"/>
      <c r="H1949" s="48"/>
      <c r="I1949" s="82"/>
      <c r="J1949" s="81"/>
      <c r="K1949" s="80"/>
      <c r="L1949" s="79"/>
      <c r="M1949" s="78"/>
      <c r="N1949" s="77"/>
      <c r="O1949" s="48"/>
      <c r="P1949" s="48"/>
    </row>
    <row r="1950" spans="1:16" x14ac:dyDescent="0.25">
      <c r="A1950" s="48"/>
      <c r="B1950" s="84"/>
      <c r="C1950" s="48"/>
      <c r="D1950" s="48"/>
      <c r="E1950" s="83"/>
      <c r="F1950" s="48"/>
      <c r="G1950" s="48"/>
      <c r="H1950" s="48"/>
      <c r="I1950" s="82"/>
      <c r="J1950" s="81"/>
      <c r="K1950" s="80"/>
      <c r="L1950" s="79"/>
      <c r="M1950" s="78"/>
      <c r="N1950" s="77"/>
      <c r="O1950" s="48"/>
      <c r="P1950" s="48"/>
    </row>
    <row r="1951" spans="1:16" x14ac:dyDescent="0.25">
      <c r="A1951" s="48"/>
      <c r="B1951" s="84"/>
      <c r="C1951" s="48"/>
      <c r="D1951" s="48"/>
      <c r="E1951" s="83"/>
      <c r="F1951" s="48"/>
      <c r="G1951" s="48"/>
      <c r="H1951" s="48"/>
      <c r="I1951" s="82"/>
      <c r="J1951" s="81"/>
      <c r="K1951" s="80"/>
      <c r="L1951" s="79"/>
      <c r="M1951" s="78"/>
      <c r="N1951" s="77"/>
      <c r="O1951" s="48"/>
      <c r="P1951" s="48"/>
    </row>
    <row r="1952" spans="1:16" x14ac:dyDescent="0.25">
      <c r="A1952" s="48"/>
      <c r="B1952" s="84"/>
      <c r="C1952" s="48"/>
      <c r="D1952" s="48"/>
      <c r="E1952" s="83"/>
      <c r="F1952" s="48"/>
      <c r="G1952" s="48"/>
      <c r="H1952" s="48"/>
      <c r="I1952" s="82"/>
      <c r="J1952" s="81"/>
      <c r="K1952" s="80"/>
      <c r="L1952" s="79"/>
      <c r="M1952" s="78"/>
      <c r="N1952" s="77"/>
      <c r="O1952" s="48"/>
      <c r="P1952" s="48"/>
    </row>
    <row r="1953" spans="1:16" x14ac:dyDescent="0.25">
      <c r="A1953" s="48"/>
      <c r="B1953" s="84"/>
      <c r="C1953" s="48"/>
      <c r="D1953" s="48"/>
      <c r="E1953" s="83"/>
      <c r="F1953" s="48"/>
      <c r="G1953" s="48"/>
      <c r="H1953" s="48"/>
      <c r="I1953" s="82"/>
      <c r="J1953" s="81"/>
      <c r="K1953" s="80"/>
      <c r="L1953" s="79"/>
      <c r="M1953" s="78"/>
      <c r="N1953" s="77"/>
      <c r="O1953" s="48"/>
      <c r="P1953" s="48"/>
    </row>
    <row r="1954" spans="1:16" x14ac:dyDescent="0.25">
      <c r="A1954" s="48"/>
      <c r="B1954" s="84"/>
      <c r="C1954" s="48"/>
      <c r="D1954" s="48"/>
      <c r="E1954" s="83"/>
      <c r="F1954" s="48"/>
      <c r="G1954" s="48"/>
      <c r="H1954" s="48"/>
      <c r="I1954" s="82"/>
      <c r="J1954" s="81"/>
      <c r="K1954" s="80"/>
      <c r="L1954" s="79"/>
      <c r="M1954" s="78"/>
      <c r="N1954" s="77"/>
      <c r="O1954" s="48"/>
      <c r="P1954" s="48"/>
    </row>
    <row r="1955" spans="1:16" x14ac:dyDescent="0.25">
      <c r="A1955" s="48"/>
      <c r="B1955" s="84"/>
      <c r="C1955" s="48"/>
      <c r="D1955" s="48"/>
      <c r="E1955" s="83"/>
      <c r="F1955" s="48"/>
      <c r="G1955" s="48"/>
      <c r="H1955" s="48"/>
      <c r="I1955" s="82"/>
      <c r="J1955" s="81"/>
      <c r="K1955" s="80"/>
      <c r="L1955" s="79"/>
      <c r="M1955" s="78"/>
      <c r="N1955" s="77"/>
      <c r="O1955" s="48"/>
      <c r="P1955" s="48"/>
    </row>
    <row r="1956" spans="1:16" x14ac:dyDescent="0.25">
      <c r="A1956" s="48"/>
      <c r="B1956" s="84"/>
      <c r="C1956" s="48"/>
      <c r="D1956" s="48"/>
      <c r="E1956" s="83"/>
      <c r="F1956" s="48"/>
      <c r="G1956" s="48"/>
      <c r="H1956" s="48"/>
      <c r="I1956" s="82"/>
      <c r="J1956" s="81"/>
      <c r="K1956" s="80"/>
      <c r="L1956" s="79"/>
      <c r="M1956" s="78"/>
      <c r="N1956" s="77"/>
      <c r="O1956" s="48"/>
      <c r="P1956" s="48"/>
    </row>
    <row r="1957" spans="1:16" x14ac:dyDescent="0.25">
      <c r="A1957" s="48"/>
      <c r="B1957" s="84"/>
      <c r="C1957" s="48"/>
      <c r="D1957" s="48"/>
      <c r="E1957" s="83"/>
      <c r="F1957" s="48"/>
      <c r="G1957" s="48"/>
      <c r="H1957" s="48"/>
      <c r="I1957" s="82"/>
      <c r="J1957" s="81"/>
      <c r="K1957" s="80"/>
      <c r="L1957" s="79"/>
      <c r="M1957" s="78"/>
      <c r="N1957" s="77"/>
      <c r="O1957" s="48"/>
      <c r="P1957" s="48"/>
    </row>
    <row r="1958" spans="1:16" x14ac:dyDescent="0.25">
      <c r="A1958" s="48"/>
      <c r="B1958" s="84"/>
      <c r="C1958" s="48"/>
      <c r="D1958" s="48"/>
      <c r="E1958" s="83"/>
      <c r="F1958" s="48"/>
      <c r="G1958" s="48"/>
      <c r="H1958" s="48"/>
      <c r="I1958" s="82"/>
      <c r="J1958" s="81"/>
      <c r="K1958" s="80"/>
      <c r="L1958" s="79"/>
      <c r="M1958" s="78"/>
      <c r="N1958" s="77"/>
      <c r="O1958" s="48"/>
      <c r="P1958" s="48"/>
    </row>
    <row r="1959" spans="1:16" x14ac:dyDescent="0.25">
      <c r="A1959" s="48"/>
      <c r="B1959" s="84"/>
      <c r="C1959" s="48"/>
      <c r="D1959" s="48"/>
      <c r="E1959" s="83"/>
      <c r="F1959" s="48"/>
      <c r="G1959" s="48"/>
      <c r="H1959" s="48"/>
      <c r="I1959" s="82"/>
      <c r="J1959" s="81"/>
      <c r="K1959" s="80"/>
      <c r="L1959" s="79"/>
      <c r="M1959" s="78"/>
      <c r="N1959" s="77"/>
      <c r="O1959" s="48"/>
      <c r="P1959" s="48"/>
    </row>
    <row r="1960" spans="1:16" x14ac:dyDescent="0.25">
      <c r="A1960" s="48"/>
      <c r="B1960" s="84"/>
      <c r="C1960" s="48"/>
      <c r="D1960" s="48"/>
      <c r="E1960" s="83"/>
      <c r="F1960" s="48"/>
      <c r="G1960" s="48"/>
      <c r="H1960" s="48"/>
      <c r="I1960" s="82"/>
      <c r="J1960" s="81"/>
      <c r="K1960" s="80"/>
      <c r="L1960" s="79"/>
      <c r="M1960" s="78"/>
      <c r="N1960" s="77"/>
      <c r="O1960" s="48"/>
      <c r="P1960" s="48"/>
    </row>
    <row r="1961" spans="1:16" x14ac:dyDescent="0.25">
      <c r="A1961" s="48"/>
      <c r="B1961" s="84"/>
      <c r="C1961" s="48"/>
      <c r="D1961" s="48"/>
      <c r="E1961" s="83"/>
      <c r="F1961" s="48"/>
      <c r="G1961" s="48"/>
      <c r="H1961" s="48"/>
      <c r="I1961" s="82"/>
      <c r="J1961" s="81"/>
      <c r="K1961" s="80"/>
      <c r="L1961" s="79"/>
      <c r="M1961" s="78"/>
      <c r="N1961" s="77"/>
      <c r="O1961" s="48"/>
      <c r="P1961" s="48"/>
    </row>
    <row r="1962" spans="1:16" x14ac:dyDescent="0.25">
      <c r="A1962" s="48"/>
      <c r="B1962" s="84"/>
      <c r="C1962" s="48"/>
      <c r="D1962" s="48"/>
      <c r="E1962" s="83"/>
      <c r="F1962" s="48"/>
      <c r="G1962" s="48"/>
      <c r="H1962" s="48"/>
      <c r="I1962" s="82"/>
      <c r="J1962" s="81"/>
      <c r="K1962" s="80"/>
      <c r="L1962" s="79"/>
      <c r="M1962" s="78"/>
      <c r="N1962" s="77"/>
      <c r="O1962" s="48"/>
      <c r="P1962" s="48"/>
    </row>
    <row r="1963" spans="1:16" x14ac:dyDescent="0.25">
      <c r="A1963" s="48"/>
      <c r="B1963" s="84"/>
      <c r="C1963" s="48"/>
      <c r="D1963" s="48"/>
      <c r="E1963" s="83"/>
      <c r="F1963" s="48"/>
      <c r="G1963" s="48"/>
      <c r="H1963" s="48"/>
      <c r="I1963" s="82"/>
      <c r="J1963" s="81"/>
      <c r="K1963" s="80"/>
      <c r="L1963" s="79"/>
      <c r="M1963" s="78"/>
      <c r="N1963" s="77"/>
      <c r="O1963" s="48"/>
      <c r="P1963" s="48"/>
    </row>
    <row r="1964" spans="1:16" x14ac:dyDescent="0.25">
      <c r="A1964" s="48"/>
      <c r="B1964" s="84"/>
      <c r="C1964" s="48"/>
      <c r="D1964" s="48"/>
      <c r="E1964" s="83"/>
      <c r="F1964" s="48"/>
      <c r="G1964" s="48"/>
      <c r="H1964" s="48"/>
      <c r="I1964" s="82"/>
      <c r="J1964" s="81"/>
      <c r="K1964" s="80"/>
      <c r="L1964" s="79"/>
      <c r="M1964" s="78"/>
      <c r="N1964" s="77"/>
      <c r="O1964" s="48"/>
      <c r="P1964" s="48"/>
    </row>
    <row r="1965" spans="1:16" x14ac:dyDescent="0.25">
      <c r="A1965" s="48"/>
      <c r="B1965" s="84"/>
      <c r="C1965" s="48"/>
      <c r="D1965" s="48"/>
      <c r="E1965" s="83"/>
      <c r="F1965" s="48"/>
      <c r="G1965" s="48"/>
      <c r="H1965" s="48"/>
      <c r="I1965" s="82"/>
      <c r="J1965" s="81"/>
      <c r="K1965" s="80"/>
      <c r="L1965" s="79"/>
      <c r="M1965" s="78"/>
      <c r="N1965" s="77"/>
      <c r="O1965" s="48"/>
      <c r="P1965" s="48"/>
    </row>
    <row r="1966" spans="1:16" x14ac:dyDescent="0.25">
      <c r="A1966" s="48"/>
      <c r="B1966" s="84"/>
      <c r="C1966" s="48"/>
      <c r="D1966" s="48"/>
      <c r="E1966" s="83"/>
      <c r="F1966" s="48"/>
      <c r="G1966" s="48"/>
      <c r="H1966" s="48"/>
      <c r="I1966" s="82"/>
      <c r="J1966" s="81"/>
      <c r="K1966" s="80"/>
      <c r="L1966" s="79"/>
      <c r="M1966" s="78"/>
      <c r="N1966" s="77"/>
      <c r="O1966" s="48"/>
      <c r="P1966" s="48"/>
    </row>
    <row r="1967" spans="1:16" x14ac:dyDescent="0.25">
      <c r="A1967" s="48"/>
      <c r="B1967" s="84"/>
      <c r="C1967" s="48"/>
      <c r="D1967" s="48"/>
      <c r="E1967" s="83"/>
      <c r="F1967" s="48"/>
      <c r="G1967" s="48"/>
      <c r="H1967" s="48"/>
      <c r="I1967" s="82"/>
      <c r="J1967" s="81"/>
      <c r="K1967" s="80"/>
      <c r="L1967" s="79"/>
      <c r="M1967" s="78"/>
      <c r="N1967" s="77"/>
      <c r="O1967" s="48"/>
      <c r="P1967" s="48"/>
    </row>
    <row r="1968" spans="1:16" x14ac:dyDescent="0.25">
      <c r="A1968" s="48"/>
      <c r="B1968" s="84"/>
      <c r="C1968" s="48"/>
      <c r="D1968" s="48"/>
      <c r="E1968" s="83"/>
      <c r="F1968" s="48"/>
      <c r="G1968" s="48"/>
      <c r="H1968" s="48"/>
      <c r="I1968" s="82"/>
      <c r="J1968" s="81"/>
      <c r="K1968" s="80"/>
      <c r="L1968" s="79"/>
      <c r="M1968" s="78"/>
      <c r="N1968" s="77"/>
      <c r="O1968" s="48"/>
      <c r="P1968" s="48"/>
    </row>
    <row r="1969" spans="1:16" x14ac:dyDescent="0.25">
      <c r="A1969" s="48"/>
      <c r="B1969" s="84"/>
      <c r="C1969" s="48"/>
      <c r="D1969" s="48"/>
      <c r="E1969" s="83"/>
      <c r="F1969" s="48"/>
      <c r="G1969" s="48"/>
      <c r="H1969" s="48"/>
      <c r="I1969" s="82"/>
      <c r="J1969" s="81"/>
      <c r="K1969" s="80"/>
      <c r="L1969" s="79"/>
      <c r="M1969" s="78"/>
      <c r="N1969" s="77"/>
      <c r="O1969" s="48"/>
      <c r="P1969" s="48"/>
    </row>
    <row r="1970" spans="1:16" x14ac:dyDescent="0.25">
      <c r="A1970" s="48"/>
      <c r="B1970" s="84"/>
      <c r="C1970" s="48"/>
      <c r="D1970" s="48"/>
      <c r="E1970" s="83"/>
      <c r="F1970" s="48"/>
      <c r="G1970" s="48"/>
      <c r="H1970" s="48"/>
      <c r="I1970" s="82"/>
      <c r="J1970" s="81"/>
      <c r="K1970" s="80"/>
      <c r="L1970" s="79"/>
      <c r="M1970" s="78"/>
      <c r="N1970" s="77"/>
      <c r="O1970" s="48"/>
      <c r="P1970" s="48"/>
    </row>
    <row r="1971" spans="1:16" x14ac:dyDescent="0.25">
      <c r="A1971" s="48"/>
      <c r="B1971" s="84"/>
      <c r="C1971" s="48"/>
      <c r="D1971" s="48"/>
      <c r="E1971" s="83"/>
      <c r="F1971" s="48"/>
      <c r="G1971" s="48"/>
      <c r="H1971" s="48"/>
      <c r="I1971" s="82"/>
      <c r="J1971" s="81"/>
      <c r="K1971" s="80"/>
      <c r="L1971" s="79"/>
      <c r="M1971" s="78"/>
      <c r="N1971" s="77"/>
      <c r="O1971" s="48"/>
      <c r="P1971" s="48"/>
    </row>
    <row r="1972" spans="1:16" x14ac:dyDescent="0.25">
      <c r="A1972" s="48"/>
      <c r="B1972" s="84"/>
      <c r="C1972" s="48"/>
      <c r="D1972" s="48"/>
      <c r="E1972" s="83"/>
      <c r="F1972" s="48"/>
      <c r="G1972" s="48"/>
      <c r="H1972" s="48"/>
      <c r="I1972" s="82"/>
      <c r="J1972" s="81"/>
      <c r="K1972" s="80"/>
      <c r="L1972" s="79"/>
      <c r="M1972" s="78"/>
      <c r="N1972" s="77"/>
      <c r="O1972" s="48"/>
      <c r="P1972" s="48"/>
    </row>
    <row r="1973" spans="1:16" x14ac:dyDescent="0.25">
      <c r="A1973" s="48"/>
      <c r="B1973" s="84"/>
      <c r="C1973" s="48"/>
      <c r="D1973" s="48"/>
      <c r="E1973" s="83"/>
      <c r="F1973" s="48"/>
      <c r="G1973" s="48"/>
      <c r="H1973" s="48"/>
      <c r="I1973" s="82"/>
      <c r="J1973" s="81"/>
      <c r="K1973" s="80"/>
      <c r="L1973" s="79"/>
      <c r="M1973" s="78"/>
      <c r="N1973" s="77"/>
      <c r="O1973" s="48"/>
      <c r="P1973" s="48"/>
    </row>
    <row r="1974" spans="1:16" x14ac:dyDescent="0.25">
      <c r="A1974" s="48"/>
      <c r="B1974" s="84"/>
      <c r="C1974" s="48"/>
      <c r="D1974" s="48"/>
      <c r="E1974" s="83"/>
      <c r="F1974" s="48"/>
      <c r="G1974" s="48"/>
      <c r="H1974" s="48"/>
      <c r="I1974" s="82"/>
      <c r="J1974" s="81"/>
      <c r="K1974" s="80"/>
      <c r="L1974" s="79"/>
      <c r="M1974" s="78"/>
      <c r="N1974" s="77"/>
      <c r="O1974" s="48"/>
      <c r="P1974" s="48"/>
    </row>
    <row r="1975" spans="1:16" x14ac:dyDescent="0.25">
      <c r="A1975" s="48"/>
      <c r="B1975" s="84"/>
      <c r="C1975" s="48"/>
      <c r="D1975" s="48"/>
      <c r="E1975" s="83"/>
      <c r="F1975" s="48"/>
      <c r="G1975" s="48"/>
      <c r="H1975" s="48"/>
      <c r="I1975" s="82"/>
      <c r="J1975" s="81"/>
      <c r="K1975" s="80"/>
      <c r="L1975" s="79"/>
      <c r="M1975" s="78"/>
      <c r="N1975" s="77"/>
      <c r="O1975" s="48"/>
      <c r="P1975" s="48"/>
    </row>
    <row r="1976" spans="1:16" x14ac:dyDescent="0.25">
      <c r="A1976" s="48"/>
      <c r="B1976" s="84"/>
      <c r="C1976" s="48"/>
      <c r="D1976" s="48"/>
      <c r="E1976" s="83"/>
      <c r="F1976" s="48"/>
      <c r="G1976" s="48"/>
      <c r="H1976" s="48"/>
      <c r="I1976" s="82"/>
      <c r="J1976" s="81"/>
      <c r="K1976" s="80"/>
      <c r="L1976" s="79"/>
      <c r="M1976" s="78"/>
      <c r="N1976" s="77"/>
      <c r="O1976" s="48"/>
      <c r="P1976" s="48"/>
    </row>
    <row r="1977" spans="1:16" x14ac:dyDescent="0.25">
      <c r="A1977" s="48"/>
      <c r="B1977" s="84"/>
      <c r="C1977" s="48"/>
      <c r="D1977" s="48"/>
      <c r="E1977" s="83"/>
      <c r="F1977" s="48"/>
      <c r="G1977" s="48"/>
      <c r="H1977" s="48"/>
      <c r="I1977" s="82"/>
      <c r="J1977" s="81"/>
      <c r="K1977" s="80"/>
      <c r="L1977" s="79"/>
      <c r="M1977" s="78"/>
      <c r="N1977" s="77"/>
      <c r="O1977" s="48"/>
      <c r="P1977" s="48"/>
    </row>
    <row r="1978" spans="1:16" x14ac:dyDescent="0.25">
      <c r="A1978" s="48"/>
      <c r="B1978" s="84"/>
      <c r="C1978" s="48"/>
      <c r="D1978" s="48"/>
      <c r="E1978" s="83"/>
      <c r="F1978" s="48"/>
      <c r="G1978" s="48"/>
      <c r="H1978" s="48"/>
      <c r="I1978" s="82"/>
      <c r="J1978" s="81"/>
      <c r="K1978" s="80"/>
      <c r="L1978" s="79"/>
      <c r="M1978" s="78"/>
      <c r="N1978" s="77"/>
      <c r="O1978" s="48"/>
      <c r="P1978" s="48"/>
    </row>
    <row r="1979" spans="1:16" x14ac:dyDescent="0.25">
      <c r="A1979" s="48"/>
      <c r="B1979" s="84"/>
      <c r="C1979" s="48"/>
      <c r="D1979" s="48"/>
      <c r="E1979" s="83"/>
      <c r="F1979" s="48"/>
      <c r="G1979" s="48"/>
      <c r="H1979" s="48"/>
      <c r="I1979" s="82"/>
      <c r="J1979" s="81"/>
      <c r="K1979" s="80"/>
      <c r="L1979" s="79"/>
      <c r="M1979" s="78"/>
      <c r="N1979" s="77"/>
      <c r="O1979" s="48"/>
      <c r="P1979" s="48"/>
    </row>
    <row r="1980" spans="1:16" x14ac:dyDescent="0.25">
      <c r="A1980" s="48"/>
      <c r="B1980" s="84"/>
      <c r="C1980" s="48"/>
      <c r="D1980" s="48"/>
      <c r="E1980" s="83"/>
      <c r="F1980" s="48"/>
      <c r="G1980" s="48"/>
      <c r="H1980" s="48"/>
      <c r="I1980" s="82"/>
      <c r="J1980" s="81"/>
      <c r="K1980" s="80"/>
      <c r="L1980" s="79"/>
      <c r="M1980" s="78"/>
      <c r="N1980" s="77"/>
      <c r="O1980" s="48"/>
      <c r="P1980" s="48"/>
    </row>
    <row r="1981" spans="1:16" x14ac:dyDescent="0.25">
      <c r="A1981" s="48"/>
      <c r="B1981" s="84"/>
      <c r="C1981" s="48"/>
      <c r="D1981" s="48"/>
      <c r="E1981" s="83"/>
      <c r="F1981" s="48"/>
      <c r="G1981" s="48"/>
      <c r="H1981" s="48"/>
      <c r="I1981" s="82"/>
      <c r="J1981" s="81"/>
      <c r="K1981" s="80"/>
      <c r="L1981" s="79"/>
      <c r="M1981" s="78"/>
      <c r="N1981" s="77"/>
      <c r="O1981" s="48"/>
      <c r="P1981" s="48"/>
    </row>
    <row r="1982" spans="1:16" x14ac:dyDescent="0.25">
      <c r="A1982" s="48"/>
      <c r="B1982" s="84"/>
      <c r="C1982" s="48"/>
      <c r="D1982" s="48"/>
      <c r="E1982" s="83"/>
      <c r="F1982" s="48"/>
      <c r="G1982" s="48"/>
      <c r="H1982" s="48"/>
      <c r="I1982" s="82"/>
      <c r="J1982" s="81"/>
      <c r="K1982" s="80"/>
      <c r="L1982" s="79"/>
      <c r="M1982" s="78"/>
      <c r="N1982" s="77"/>
      <c r="O1982" s="48"/>
      <c r="P1982" s="48"/>
    </row>
    <row r="1983" spans="1:16" x14ac:dyDescent="0.25">
      <c r="A1983" s="48"/>
      <c r="B1983" s="84"/>
      <c r="C1983" s="48"/>
      <c r="D1983" s="48"/>
      <c r="E1983" s="83"/>
      <c r="F1983" s="48"/>
      <c r="G1983" s="48"/>
      <c r="H1983" s="48"/>
      <c r="I1983" s="82"/>
      <c r="J1983" s="81"/>
      <c r="K1983" s="80"/>
      <c r="L1983" s="79"/>
      <c r="M1983" s="78"/>
      <c r="N1983" s="77"/>
      <c r="O1983" s="48"/>
      <c r="P1983" s="48"/>
    </row>
    <row r="1984" spans="1:16" x14ac:dyDescent="0.25">
      <c r="A1984" s="48"/>
      <c r="B1984" s="84"/>
      <c r="C1984" s="48"/>
      <c r="D1984" s="48"/>
      <c r="E1984" s="83"/>
      <c r="F1984" s="48"/>
      <c r="G1984" s="48"/>
      <c r="H1984" s="48"/>
      <c r="I1984" s="82"/>
      <c r="J1984" s="81"/>
      <c r="K1984" s="80"/>
      <c r="L1984" s="79"/>
      <c r="M1984" s="78"/>
      <c r="N1984" s="77"/>
      <c r="O1984" s="48"/>
      <c r="P1984" s="48"/>
    </row>
    <row r="1985" spans="1:16" x14ac:dyDescent="0.25">
      <c r="A1985" s="48"/>
      <c r="B1985" s="84"/>
      <c r="C1985" s="48"/>
      <c r="D1985" s="48"/>
      <c r="E1985" s="83"/>
      <c r="F1985" s="48"/>
      <c r="G1985" s="48"/>
      <c r="H1985" s="48"/>
      <c r="I1985" s="82"/>
      <c r="J1985" s="81"/>
      <c r="K1985" s="80"/>
      <c r="L1985" s="79"/>
      <c r="M1985" s="78"/>
      <c r="N1985" s="77"/>
      <c r="O1985" s="48"/>
      <c r="P1985" s="48"/>
    </row>
    <row r="1986" spans="1:16" x14ac:dyDescent="0.25">
      <c r="A1986" s="48"/>
      <c r="B1986" s="84"/>
      <c r="C1986" s="48"/>
      <c r="D1986" s="48"/>
      <c r="E1986" s="83"/>
      <c r="F1986" s="48"/>
      <c r="G1986" s="48"/>
      <c r="H1986" s="48"/>
      <c r="I1986" s="82"/>
      <c r="J1986" s="81"/>
      <c r="K1986" s="80"/>
      <c r="L1986" s="79"/>
      <c r="M1986" s="78"/>
      <c r="N1986" s="77"/>
      <c r="O1986" s="48"/>
      <c r="P1986" s="48"/>
    </row>
    <row r="1987" spans="1:16" x14ac:dyDescent="0.25">
      <c r="A1987" s="48"/>
      <c r="B1987" s="84"/>
      <c r="C1987" s="48"/>
      <c r="D1987" s="48"/>
      <c r="E1987" s="83"/>
      <c r="F1987" s="48"/>
      <c r="G1987" s="48"/>
      <c r="H1987" s="48"/>
      <c r="I1987" s="82"/>
      <c r="J1987" s="81"/>
      <c r="K1987" s="80"/>
      <c r="L1987" s="79"/>
      <c r="M1987" s="78"/>
      <c r="N1987" s="77"/>
      <c r="O1987" s="48"/>
      <c r="P1987" s="48"/>
    </row>
    <row r="1988" spans="1:16" x14ac:dyDescent="0.25">
      <c r="A1988" s="48"/>
      <c r="B1988" s="84"/>
      <c r="C1988" s="48"/>
      <c r="D1988" s="48"/>
      <c r="E1988" s="83"/>
      <c r="F1988" s="48"/>
      <c r="G1988" s="48"/>
      <c r="H1988" s="48"/>
      <c r="I1988" s="82"/>
      <c r="J1988" s="81"/>
      <c r="K1988" s="80"/>
      <c r="L1988" s="79"/>
      <c r="M1988" s="78"/>
      <c r="N1988" s="77"/>
      <c r="O1988" s="48"/>
      <c r="P1988" s="48"/>
    </row>
    <row r="1989" spans="1:16" x14ac:dyDescent="0.25">
      <c r="A1989" s="48"/>
      <c r="B1989" s="84"/>
      <c r="C1989" s="48"/>
      <c r="D1989" s="48"/>
      <c r="E1989" s="83"/>
      <c r="F1989" s="48"/>
      <c r="G1989" s="48"/>
      <c r="H1989" s="48"/>
      <c r="I1989" s="82"/>
      <c r="J1989" s="81"/>
      <c r="K1989" s="80"/>
      <c r="L1989" s="79"/>
      <c r="M1989" s="78"/>
      <c r="N1989" s="77"/>
      <c r="O1989" s="48"/>
      <c r="P1989" s="48"/>
    </row>
    <row r="1990" spans="1:16" x14ac:dyDescent="0.25">
      <c r="A1990" s="48"/>
      <c r="B1990" s="84"/>
      <c r="C1990" s="48"/>
      <c r="D1990" s="48"/>
      <c r="E1990" s="83"/>
      <c r="F1990" s="48"/>
      <c r="G1990" s="48"/>
      <c r="H1990" s="48"/>
      <c r="I1990" s="82"/>
      <c r="J1990" s="81"/>
      <c r="K1990" s="80"/>
      <c r="L1990" s="79"/>
      <c r="M1990" s="78"/>
      <c r="N1990" s="77"/>
      <c r="O1990" s="48"/>
      <c r="P1990" s="48"/>
    </row>
    <row r="1991" spans="1:16" x14ac:dyDescent="0.25">
      <c r="A1991" s="48"/>
      <c r="B1991" s="84"/>
      <c r="C1991" s="48"/>
      <c r="D1991" s="48"/>
      <c r="E1991" s="83"/>
      <c r="F1991" s="48"/>
      <c r="G1991" s="48"/>
      <c r="H1991" s="48"/>
      <c r="I1991" s="82"/>
      <c r="J1991" s="81"/>
      <c r="K1991" s="80"/>
      <c r="L1991" s="79"/>
      <c r="M1991" s="78"/>
      <c r="N1991" s="77"/>
      <c r="O1991" s="48"/>
      <c r="P1991" s="48"/>
    </row>
    <row r="1992" spans="1:16" x14ac:dyDescent="0.25">
      <c r="A1992" s="48"/>
      <c r="B1992" s="84"/>
      <c r="C1992" s="48"/>
      <c r="D1992" s="48"/>
      <c r="E1992" s="83"/>
      <c r="F1992" s="48"/>
      <c r="G1992" s="48"/>
      <c r="H1992" s="48"/>
      <c r="I1992" s="82"/>
      <c r="J1992" s="81"/>
      <c r="K1992" s="80"/>
      <c r="L1992" s="79"/>
      <c r="M1992" s="78"/>
      <c r="N1992" s="77"/>
      <c r="O1992" s="48"/>
      <c r="P1992" s="48"/>
    </row>
    <row r="1993" spans="1:16" x14ac:dyDescent="0.25">
      <c r="A1993" s="48"/>
      <c r="B1993" s="84"/>
      <c r="C1993" s="48"/>
      <c r="D1993" s="48"/>
      <c r="E1993" s="83"/>
      <c r="F1993" s="48"/>
      <c r="G1993" s="48"/>
      <c r="H1993" s="48"/>
      <c r="I1993" s="82"/>
      <c r="J1993" s="81"/>
      <c r="K1993" s="80"/>
      <c r="L1993" s="79"/>
      <c r="M1993" s="78"/>
      <c r="N1993" s="77"/>
      <c r="O1993" s="48"/>
      <c r="P1993" s="48"/>
    </row>
    <row r="1994" spans="1:16" x14ac:dyDescent="0.25">
      <c r="A1994" s="48"/>
      <c r="B1994" s="84"/>
      <c r="C1994" s="48"/>
      <c r="D1994" s="48"/>
      <c r="E1994" s="83"/>
      <c r="F1994" s="48"/>
      <c r="G1994" s="48"/>
      <c r="H1994" s="48"/>
      <c r="I1994" s="82"/>
      <c r="J1994" s="81"/>
      <c r="K1994" s="80"/>
      <c r="L1994" s="79"/>
      <c r="M1994" s="78"/>
      <c r="N1994" s="77"/>
      <c r="O1994" s="48"/>
      <c r="P1994" s="48"/>
    </row>
    <row r="1995" spans="1:16" x14ac:dyDescent="0.25">
      <c r="A1995" s="48"/>
      <c r="B1995" s="84"/>
      <c r="C1995" s="48"/>
      <c r="D1995" s="48"/>
      <c r="E1995" s="83"/>
      <c r="F1995" s="48"/>
      <c r="G1995" s="48"/>
      <c r="H1995" s="48"/>
      <c r="I1995" s="82"/>
      <c r="J1995" s="81"/>
      <c r="K1995" s="80"/>
      <c r="L1995" s="79"/>
      <c r="M1995" s="78"/>
      <c r="N1995" s="77"/>
      <c r="O1995" s="48"/>
      <c r="P1995" s="48"/>
    </row>
    <row r="1996" spans="1:16" x14ac:dyDescent="0.25">
      <c r="A1996" s="48"/>
      <c r="B1996" s="84"/>
      <c r="C1996" s="48"/>
      <c r="D1996" s="48"/>
      <c r="E1996" s="83"/>
      <c r="F1996" s="48"/>
      <c r="G1996" s="48"/>
      <c r="H1996" s="48"/>
      <c r="I1996" s="82"/>
      <c r="J1996" s="81"/>
      <c r="K1996" s="80"/>
      <c r="L1996" s="79"/>
      <c r="M1996" s="78"/>
      <c r="N1996" s="77"/>
      <c r="O1996" s="48"/>
      <c r="P1996" s="48"/>
    </row>
    <row r="1997" spans="1:16" x14ac:dyDescent="0.25">
      <c r="A1997" s="48"/>
      <c r="B1997" s="84"/>
      <c r="C1997" s="48"/>
      <c r="D1997" s="48"/>
      <c r="E1997" s="83"/>
      <c r="F1997" s="48"/>
      <c r="G1997" s="48"/>
      <c r="H1997" s="48"/>
      <c r="I1997" s="82"/>
      <c r="J1997" s="81"/>
      <c r="K1997" s="80"/>
      <c r="L1997" s="79"/>
      <c r="M1997" s="78"/>
      <c r="N1997" s="77"/>
      <c r="O1997" s="48"/>
      <c r="P1997" s="48"/>
    </row>
    <row r="1998" spans="1:16" x14ac:dyDescent="0.25">
      <c r="A1998" s="48"/>
      <c r="B1998" s="84"/>
      <c r="C1998" s="48"/>
      <c r="D1998" s="48"/>
      <c r="E1998" s="83"/>
      <c r="F1998" s="48"/>
      <c r="G1998" s="48"/>
      <c r="H1998" s="48"/>
      <c r="I1998" s="82"/>
      <c r="J1998" s="81"/>
      <c r="K1998" s="80"/>
      <c r="L1998" s="79"/>
      <c r="M1998" s="78"/>
      <c r="N1998" s="77"/>
      <c r="O1998" s="48"/>
      <c r="P1998" s="48"/>
    </row>
    <row r="1999" spans="1:16" x14ac:dyDescent="0.25">
      <c r="A1999" s="48"/>
      <c r="B1999" s="84"/>
      <c r="C1999" s="48"/>
      <c r="D1999" s="48"/>
      <c r="E1999" s="83"/>
      <c r="F1999" s="48"/>
      <c r="G1999" s="48"/>
      <c r="H1999" s="48"/>
      <c r="I1999" s="82"/>
      <c r="J1999" s="81"/>
      <c r="K1999" s="80"/>
      <c r="L1999" s="79"/>
      <c r="M1999" s="78"/>
      <c r="N1999" s="77"/>
      <c r="O1999" s="48"/>
      <c r="P1999" s="48"/>
    </row>
    <row r="2000" spans="1:16" x14ac:dyDescent="0.25">
      <c r="A2000" s="48"/>
      <c r="B2000" s="84"/>
      <c r="C2000" s="48"/>
      <c r="D2000" s="48"/>
      <c r="E2000" s="83"/>
      <c r="F2000" s="48"/>
      <c r="G2000" s="48"/>
      <c r="H2000" s="48"/>
      <c r="I2000" s="82"/>
      <c r="J2000" s="81"/>
      <c r="K2000" s="80"/>
      <c r="L2000" s="79"/>
      <c r="M2000" s="78"/>
      <c r="N2000" s="77"/>
      <c r="O2000" s="48"/>
      <c r="P2000" s="48"/>
    </row>
    <row r="2001" spans="1:16" x14ac:dyDescent="0.25">
      <c r="A2001" s="48"/>
      <c r="B2001" s="84"/>
      <c r="C2001" s="48"/>
      <c r="D2001" s="48"/>
      <c r="E2001" s="83"/>
      <c r="F2001" s="48"/>
      <c r="G2001" s="48"/>
      <c r="H2001" s="48"/>
      <c r="I2001" s="82"/>
      <c r="J2001" s="81"/>
      <c r="K2001" s="80"/>
      <c r="L2001" s="79"/>
      <c r="M2001" s="78"/>
      <c r="N2001" s="77"/>
      <c r="O2001" s="48"/>
      <c r="P2001" s="48"/>
    </row>
    <row r="2002" spans="1:16" x14ac:dyDescent="0.25">
      <c r="A2002" s="48"/>
      <c r="B2002" s="84"/>
      <c r="C2002" s="48"/>
      <c r="D2002" s="48"/>
      <c r="E2002" s="83"/>
      <c r="F2002" s="48"/>
      <c r="G2002" s="48"/>
      <c r="H2002" s="48"/>
      <c r="I2002" s="82"/>
      <c r="J2002" s="81"/>
      <c r="K2002" s="80"/>
      <c r="L2002" s="79"/>
      <c r="M2002" s="78"/>
      <c r="N2002" s="77"/>
      <c r="O2002" s="48"/>
      <c r="P2002" s="48"/>
    </row>
    <row r="2003" spans="1:16" x14ac:dyDescent="0.25">
      <c r="A2003" s="48"/>
      <c r="B2003" s="84"/>
      <c r="C2003" s="48"/>
      <c r="D2003" s="48"/>
      <c r="E2003" s="83"/>
      <c r="F2003" s="48"/>
      <c r="G2003" s="48"/>
      <c r="H2003" s="48"/>
      <c r="I2003" s="82"/>
      <c r="J2003" s="81"/>
      <c r="K2003" s="80"/>
      <c r="L2003" s="79"/>
      <c r="M2003" s="78"/>
      <c r="N2003" s="77"/>
      <c r="O2003" s="48"/>
      <c r="P2003" s="48"/>
    </row>
    <row r="2004" spans="1:16" x14ac:dyDescent="0.25">
      <c r="A2004" s="48"/>
      <c r="B2004" s="84"/>
      <c r="C2004" s="48"/>
      <c r="D2004" s="48"/>
      <c r="E2004" s="83"/>
      <c r="F2004" s="48"/>
      <c r="G2004" s="48"/>
      <c r="H2004" s="48"/>
      <c r="I2004" s="82"/>
      <c r="J2004" s="81"/>
      <c r="K2004" s="80"/>
      <c r="L2004" s="79"/>
      <c r="M2004" s="78"/>
      <c r="N2004" s="77"/>
      <c r="O2004" s="48"/>
      <c r="P2004" s="48"/>
    </row>
    <row r="2005" spans="1:16" x14ac:dyDescent="0.25">
      <c r="A2005" s="48"/>
      <c r="B2005" s="84"/>
      <c r="C2005" s="48"/>
      <c r="D2005" s="48"/>
      <c r="E2005" s="83"/>
      <c r="F2005" s="48"/>
      <c r="G2005" s="48"/>
      <c r="H2005" s="48"/>
      <c r="I2005" s="82"/>
      <c r="J2005" s="81"/>
      <c r="K2005" s="80"/>
      <c r="L2005" s="79"/>
      <c r="M2005" s="78"/>
      <c r="N2005" s="77"/>
      <c r="O2005" s="48"/>
      <c r="P2005" s="48"/>
    </row>
    <row r="2006" spans="1:16" x14ac:dyDescent="0.25">
      <c r="A2006" s="48"/>
      <c r="B2006" s="84"/>
      <c r="C2006" s="48"/>
      <c r="D2006" s="48"/>
      <c r="E2006" s="83"/>
      <c r="F2006" s="48"/>
      <c r="G2006" s="48"/>
      <c r="H2006" s="48"/>
      <c r="I2006" s="82"/>
      <c r="J2006" s="81"/>
      <c r="K2006" s="80"/>
      <c r="L2006" s="79"/>
      <c r="M2006" s="78"/>
      <c r="N2006" s="77"/>
      <c r="O2006" s="48"/>
      <c r="P2006" s="48"/>
    </row>
    <row r="2007" spans="1:16" x14ac:dyDescent="0.25">
      <c r="A2007" s="48"/>
      <c r="B2007" s="84"/>
      <c r="C2007" s="48"/>
      <c r="D2007" s="48"/>
      <c r="E2007" s="83"/>
      <c r="F2007" s="48"/>
      <c r="G2007" s="48"/>
      <c r="H2007" s="48"/>
      <c r="I2007" s="82"/>
      <c r="J2007" s="81"/>
      <c r="K2007" s="80"/>
      <c r="L2007" s="79"/>
      <c r="M2007" s="78"/>
      <c r="N2007" s="77"/>
      <c r="O2007" s="48"/>
      <c r="P2007" s="48"/>
    </row>
    <row r="2008" spans="1:16" x14ac:dyDescent="0.25">
      <c r="A2008" s="48"/>
      <c r="B2008" s="84"/>
      <c r="C2008" s="48"/>
      <c r="D2008" s="48"/>
      <c r="E2008" s="83"/>
      <c r="F2008" s="48"/>
      <c r="G2008" s="48"/>
      <c r="H2008" s="48"/>
      <c r="I2008" s="82"/>
      <c r="J2008" s="81"/>
      <c r="K2008" s="80"/>
      <c r="L2008" s="79"/>
      <c r="M2008" s="78"/>
      <c r="N2008" s="77"/>
      <c r="O2008" s="48"/>
      <c r="P2008" s="48"/>
    </row>
    <row r="2009" spans="1:16" x14ac:dyDescent="0.25">
      <c r="A2009" s="48"/>
      <c r="B2009" s="84"/>
      <c r="C2009" s="48"/>
      <c r="D2009" s="48"/>
      <c r="E2009" s="83"/>
      <c r="F2009" s="48"/>
      <c r="G2009" s="48"/>
      <c r="H2009" s="48"/>
      <c r="I2009" s="82"/>
      <c r="J2009" s="81"/>
      <c r="K2009" s="80"/>
      <c r="L2009" s="79"/>
      <c r="M2009" s="78"/>
      <c r="N2009" s="77"/>
      <c r="O2009" s="48"/>
      <c r="P2009" s="48"/>
    </row>
    <row r="2010" spans="1:16" x14ac:dyDescent="0.25">
      <c r="A2010" s="48"/>
      <c r="B2010" s="84"/>
      <c r="C2010" s="48"/>
      <c r="D2010" s="48"/>
      <c r="E2010" s="83"/>
      <c r="F2010" s="48"/>
      <c r="G2010" s="48"/>
      <c r="H2010" s="48"/>
      <c r="I2010" s="82"/>
      <c r="J2010" s="81"/>
      <c r="K2010" s="80"/>
      <c r="L2010" s="79"/>
      <c r="M2010" s="78"/>
      <c r="N2010" s="77"/>
      <c r="O2010" s="48"/>
      <c r="P2010" s="48"/>
    </row>
    <row r="2011" spans="1:16" x14ac:dyDescent="0.25">
      <c r="A2011" s="48"/>
      <c r="B2011" s="84"/>
      <c r="C2011" s="48"/>
      <c r="D2011" s="48"/>
      <c r="E2011" s="83"/>
      <c r="F2011" s="48"/>
      <c r="G2011" s="48"/>
      <c r="H2011" s="48"/>
      <c r="I2011" s="82"/>
      <c r="J2011" s="81"/>
      <c r="K2011" s="80"/>
      <c r="L2011" s="79"/>
      <c r="M2011" s="78"/>
      <c r="N2011" s="77"/>
      <c r="O2011" s="48"/>
      <c r="P2011" s="48"/>
    </row>
    <row r="2012" spans="1:16" x14ac:dyDescent="0.25">
      <c r="A2012" s="48"/>
      <c r="B2012" s="84"/>
      <c r="C2012" s="48"/>
      <c r="D2012" s="48"/>
      <c r="E2012" s="83"/>
      <c r="F2012" s="48"/>
      <c r="G2012" s="48"/>
      <c r="H2012" s="48"/>
      <c r="I2012" s="82"/>
      <c r="J2012" s="81"/>
      <c r="K2012" s="80"/>
      <c r="L2012" s="79"/>
      <c r="M2012" s="78"/>
      <c r="N2012" s="77"/>
      <c r="O2012" s="48"/>
      <c r="P2012" s="48"/>
    </row>
    <row r="2013" spans="1:16" x14ac:dyDescent="0.25">
      <c r="A2013" s="48"/>
      <c r="B2013" s="84"/>
      <c r="C2013" s="48"/>
      <c r="D2013" s="48"/>
      <c r="E2013" s="83"/>
      <c r="F2013" s="48"/>
      <c r="G2013" s="48"/>
      <c r="H2013" s="48"/>
      <c r="I2013" s="82"/>
      <c r="J2013" s="81"/>
      <c r="K2013" s="80"/>
      <c r="L2013" s="79"/>
      <c r="M2013" s="78"/>
      <c r="N2013" s="77"/>
      <c r="O2013" s="48"/>
      <c r="P2013" s="48"/>
    </row>
    <row r="2014" spans="1:16" x14ac:dyDescent="0.25">
      <c r="A2014" s="48"/>
      <c r="B2014" s="84"/>
      <c r="C2014" s="48"/>
      <c r="D2014" s="48"/>
      <c r="E2014" s="83"/>
      <c r="F2014" s="48"/>
      <c r="G2014" s="48"/>
      <c r="H2014" s="48"/>
      <c r="I2014" s="82"/>
      <c r="J2014" s="81"/>
      <c r="K2014" s="80"/>
      <c r="L2014" s="79"/>
      <c r="M2014" s="78"/>
      <c r="N2014" s="77"/>
      <c r="O2014" s="48"/>
      <c r="P2014" s="48"/>
    </row>
    <row r="2015" spans="1:16" x14ac:dyDescent="0.25">
      <c r="A2015" s="48"/>
      <c r="B2015" s="84"/>
      <c r="C2015" s="48"/>
      <c r="D2015" s="48"/>
      <c r="E2015" s="83"/>
      <c r="F2015" s="48"/>
      <c r="G2015" s="48"/>
      <c r="H2015" s="48"/>
      <c r="I2015" s="82"/>
      <c r="J2015" s="81"/>
      <c r="K2015" s="80"/>
      <c r="L2015" s="79"/>
      <c r="M2015" s="78"/>
      <c r="N2015" s="77"/>
      <c r="O2015" s="48"/>
      <c r="P2015" s="48"/>
    </row>
    <row r="2016" spans="1:16" x14ac:dyDescent="0.25">
      <c r="A2016" s="48"/>
      <c r="B2016" s="84"/>
      <c r="C2016" s="48"/>
      <c r="D2016" s="48"/>
      <c r="E2016" s="83"/>
      <c r="F2016" s="48"/>
      <c r="G2016" s="48"/>
      <c r="H2016" s="48"/>
      <c r="I2016" s="82"/>
      <c r="J2016" s="81"/>
      <c r="K2016" s="80"/>
      <c r="L2016" s="79"/>
      <c r="M2016" s="78"/>
      <c r="N2016" s="77"/>
      <c r="O2016" s="48"/>
      <c r="P2016" s="48"/>
    </row>
    <row r="2017" spans="1:16" x14ac:dyDescent="0.25">
      <c r="A2017" s="48"/>
      <c r="B2017" s="84"/>
      <c r="C2017" s="48"/>
      <c r="D2017" s="48"/>
      <c r="E2017" s="83"/>
      <c r="F2017" s="48"/>
      <c r="G2017" s="48"/>
      <c r="H2017" s="48"/>
      <c r="I2017" s="82"/>
      <c r="J2017" s="81"/>
      <c r="K2017" s="80"/>
      <c r="L2017" s="79"/>
      <c r="M2017" s="78"/>
      <c r="N2017" s="77"/>
      <c r="O2017" s="48"/>
      <c r="P2017" s="48"/>
    </row>
    <row r="2018" spans="1:16" x14ac:dyDescent="0.25">
      <c r="A2018" s="48"/>
      <c r="B2018" s="84"/>
      <c r="C2018" s="48"/>
      <c r="D2018" s="48"/>
      <c r="E2018" s="83"/>
      <c r="F2018" s="48"/>
      <c r="G2018" s="48"/>
      <c r="H2018" s="48"/>
      <c r="I2018" s="82"/>
      <c r="J2018" s="81"/>
      <c r="K2018" s="80"/>
      <c r="L2018" s="79"/>
      <c r="M2018" s="78"/>
      <c r="N2018" s="77"/>
      <c r="O2018" s="48"/>
      <c r="P2018" s="48"/>
    </row>
    <row r="2019" spans="1:16" x14ac:dyDescent="0.25">
      <c r="A2019" s="48"/>
      <c r="B2019" s="84"/>
      <c r="C2019" s="48"/>
      <c r="D2019" s="48"/>
      <c r="E2019" s="83"/>
      <c r="F2019" s="48"/>
      <c r="G2019" s="48"/>
      <c r="H2019" s="48"/>
      <c r="I2019" s="82"/>
      <c r="J2019" s="81"/>
      <c r="K2019" s="80"/>
      <c r="L2019" s="79"/>
      <c r="M2019" s="78"/>
      <c r="N2019" s="77"/>
      <c r="O2019" s="48"/>
      <c r="P2019" s="48"/>
    </row>
    <row r="2020" spans="1:16" x14ac:dyDescent="0.25">
      <c r="A2020" s="48"/>
      <c r="B2020" s="84"/>
      <c r="C2020" s="48"/>
      <c r="D2020" s="48"/>
      <c r="E2020" s="83"/>
      <c r="F2020" s="48"/>
      <c r="G2020" s="48"/>
      <c r="H2020" s="48"/>
      <c r="I2020" s="82"/>
      <c r="J2020" s="81"/>
      <c r="K2020" s="80"/>
      <c r="L2020" s="79"/>
      <c r="M2020" s="78"/>
      <c r="N2020" s="77"/>
      <c r="O2020" s="48"/>
      <c r="P2020" s="48"/>
    </row>
    <row r="2021" spans="1:16" x14ac:dyDescent="0.25">
      <c r="A2021" s="48"/>
      <c r="B2021" s="84"/>
      <c r="C2021" s="48"/>
      <c r="D2021" s="48"/>
      <c r="E2021" s="83"/>
      <c r="F2021" s="48"/>
      <c r="G2021" s="48"/>
      <c r="H2021" s="48"/>
      <c r="I2021" s="82"/>
      <c r="J2021" s="81"/>
      <c r="K2021" s="80"/>
      <c r="L2021" s="79"/>
      <c r="M2021" s="78"/>
      <c r="N2021" s="77"/>
      <c r="O2021" s="48"/>
      <c r="P2021" s="48"/>
    </row>
    <row r="2022" spans="1:16" x14ac:dyDescent="0.25">
      <c r="A2022" s="48"/>
      <c r="B2022" s="84"/>
      <c r="C2022" s="48"/>
      <c r="D2022" s="48"/>
      <c r="E2022" s="83"/>
      <c r="F2022" s="48"/>
      <c r="G2022" s="48"/>
      <c r="H2022" s="48"/>
      <c r="I2022" s="82"/>
      <c r="J2022" s="81"/>
      <c r="K2022" s="80"/>
      <c r="L2022" s="79"/>
      <c r="M2022" s="78"/>
      <c r="N2022" s="77"/>
      <c r="O2022" s="48"/>
      <c r="P2022" s="48"/>
    </row>
    <row r="2023" spans="1:16" x14ac:dyDescent="0.25">
      <c r="A2023" s="48"/>
      <c r="B2023" s="84"/>
      <c r="C2023" s="48"/>
      <c r="D2023" s="48"/>
      <c r="E2023" s="83"/>
      <c r="F2023" s="48"/>
      <c r="G2023" s="48"/>
      <c r="H2023" s="48"/>
      <c r="I2023" s="82"/>
      <c r="J2023" s="81"/>
      <c r="K2023" s="80"/>
      <c r="L2023" s="79"/>
      <c r="M2023" s="78"/>
      <c r="N2023" s="77"/>
      <c r="O2023" s="48"/>
      <c r="P2023" s="48"/>
    </row>
    <row r="2024" spans="1:16" x14ac:dyDescent="0.25">
      <c r="A2024" s="48"/>
      <c r="B2024" s="84"/>
      <c r="C2024" s="48"/>
      <c r="D2024" s="48"/>
      <c r="E2024" s="83"/>
      <c r="F2024" s="48"/>
      <c r="G2024" s="48"/>
      <c r="H2024" s="48"/>
      <c r="I2024" s="82"/>
      <c r="J2024" s="81"/>
      <c r="K2024" s="80"/>
      <c r="L2024" s="79"/>
      <c r="M2024" s="78"/>
      <c r="N2024" s="77"/>
      <c r="O2024" s="48"/>
      <c r="P2024" s="48"/>
    </row>
    <row r="2025" spans="1:16" x14ac:dyDescent="0.25">
      <c r="A2025" s="48"/>
      <c r="B2025" s="84"/>
      <c r="C2025" s="48"/>
      <c r="D2025" s="48"/>
      <c r="E2025" s="83"/>
      <c r="F2025" s="48"/>
      <c r="G2025" s="48"/>
      <c r="H2025" s="48"/>
      <c r="I2025" s="82"/>
      <c r="J2025" s="81"/>
      <c r="K2025" s="80"/>
      <c r="L2025" s="79"/>
      <c r="M2025" s="78"/>
      <c r="N2025" s="77"/>
      <c r="O2025" s="48"/>
      <c r="P2025" s="48"/>
    </row>
    <row r="2026" spans="1:16" x14ac:dyDescent="0.25">
      <c r="A2026" s="48"/>
      <c r="B2026" s="84"/>
      <c r="C2026" s="48"/>
      <c r="D2026" s="48"/>
      <c r="E2026" s="83"/>
      <c r="F2026" s="48"/>
      <c r="G2026" s="48"/>
      <c r="H2026" s="48"/>
      <c r="I2026" s="82"/>
      <c r="J2026" s="81"/>
      <c r="K2026" s="80"/>
      <c r="L2026" s="79"/>
      <c r="M2026" s="78"/>
      <c r="N2026" s="77"/>
      <c r="O2026" s="48"/>
      <c r="P2026" s="48"/>
    </row>
    <row r="2027" spans="1:16" x14ac:dyDescent="0.25">
      <c r="A2027" s="48"/>
      <c r="B2027" s="84"/>
      <c r="C2027" s="48"/>
      <c r="D2027" s="48"/>
      <c r="E2027" s="83"/>
      <c r="F2027" s="48"/>
      <c r="G2027" s="48"/>
      <c r="H2027" s="48"/>
      <c r="I2027" s="82"/>
      <c r="J2027" s="81"/>
      <c r="K2027" s="80"/>
      <c r="L2027" s="79"/>
      <c r="M2027" s="78"/>
      <c r="N2027" s="77"/>
      <c r="O2027" s="48"/>
      <c r="P2027" s="48"/>
    </row>
    <row r="2028" spans="1:16" x14ac:dyDescent="0.25">
      <c r="A2028" s="48"/>
      <c r="B2028" s="84"/>
      <c r="C2028" s="48"/>
      <c r="D2028" s="48"/>
      <c r="E2028" s="83"/>
      <c r="F2028" s="48"/>
      <c r="G2028" s="48"/>
      <c r="H2028" s="48"/>
      <c r="I2028" s="82"/>
      <c r="J2028" s="81"/>
      <c r="K2028" s="80"/>
      <c r="L2028" s="79"/>
      <c r="M2028" s="78"/>
      <c r="N2028" s="77"/>
      <c r="O2028" s="48"/>
      <c r="P2028" s="48"/>
    </row>
    <row r="2029" spans="1:16" x14ac:dyDescent="0.25">
      <c r="A2029" s="48"/>
      <c r="B2029" s="84"/>
      <c r="C2029" s="48"/>
      <c r="D2029" s="48"/>
      <c r="E2029" s="83"/>
      <c r="F2029" s="48"/>
      <c r="G2029" s="48"/>
      <c r="H2029" s="48"/>
      <c r="I2029" s="82"/>
      <c r="J2029" s="81"/>
      <c r="K2029" s="80"/>
      <c r="L2029" s="79"/>
      <c r="M2029" s="78"/>
      <c r="N2029" s="77"/>
      <c r="O2029" s="48"/>
      <c r="P2029" s="48"/>
    </row>
    <row r="2030" spans="1:16" x14ac:dyDescent="0.25">
      <c r="A2030" s="48"/>
      <c r="B2030" s="84"/>
      <c r="C2030" s="48"/>
      <c r="D2030" s="48"/>
      <c r="E2030" s="83"/>
      <c r="F2030" s="48"/>
      <c r="G2030" s="48"/>
      <c r="H2030" s="48"/>
      <c r="I2030" s="82"/>
      <c r="J2030" s="81"/>
      <c r="K2030" s="80"/>
      <c r="L2030" s="79"/>
      <c r="M2030" s="78"/>
      <c r="N2030" s="77"/>
      <c r="O2030" s="48"/>
      <c r="P2030" s="48"/>
    </row>
    <row r="2031" spans="1:16" x14ac:dyDescent="0.25">
      <c r="A2031" s="48"/>
      <c r="B2031" s="84"/>
      <c r="C2031" s="48"/>
      <c r="D2031" s="48"/>
      <c r="E2031" s="83"/>
      <c r="F2031" s="48"/>
      <c r="G2031" s="48"/>
      <c r="H2031" s="48"/>
      <c r="I2031" s="82"/>
      <c r="J2031" s="81"/>
      <c r="K2031" s="80"/>
      <c r="L2031" s="79"/>
      <c r="M2031" s="78"/>
      <c r="N2031" s="77"/>
      <c r="O2031" s="48"/>
      <c r="P2031" s="48"/>
    </row>
    <row r="2032" spans="1:16" x14ac:dyDescent="0.25">
      <c r="A2032" s="48"/>
      <c r="B2032" s="84"/>
      <c r="C2032" s="48"/>
      <c r="D2032" s="48"/>
      <c r="E2032" s="83"/>
      <c r="F2032" s="48"/>
      <c r="G2032" s="48"/>
      <c r="H2032" s="48"/>
      <c r="I2032" s="82"/>
      <c r="J2032" s="81"/>
      <c r="K2032" s="80"/>
      <c r="L2032" s="79"/>
      <c r="M2032" s="78"/>
      <c r="N2032" s="77"/>
      <c r="O2032" s="48"/>
      <c r="P2032" s="48"/>
    </row>
    <row r="2033" spans="1:16" x14ac:dyDescent="0.25">
      <c r="A2033" s="48"/>
      <c r="B2033" s="84"/>
      <c r="C2033" s="48"/>
      <c r="D2033" s="48"/>
      <c r="E2033" s="83"/>
      <c r="F2033" s="48"/>
      <c r="G2033" s="48"/>
      <c r="H2033" s="48"/>
      <c r="I2033" s="82"/>
      <c r="J2033" s="81"/>
      <c r="K2033" s="80"/>
      <c r="L2033" s="79"/>
      <c r="M2033" s="78"/>
      <c r="N2033" s="77"/>
      <c r="O2033" s="48"/>
      <c r="P2033" s="48"/>
    </row>
    <row r="2034" spans="1:16" x14ac:dyDescent="0.25">
      <c r="A2034" s="48"/>
      <c r="B2034" s="84"/>
      <c r="C2034" s="48"/>
      <c r="D2034" s="48"/>
      <c r="E2034" s="83"/>
      <c r="F2034" s="48"/>
      <c r="G2034" s="48"/>
      <c r="H2034" s="48"/>
      <c r="I2034" s="82"/>
      <c r="J2034" s="81"/>
      <c r="K2034" s="80"/>
      <c r="L2034" s="79"/>
      <c r="M2034" s="78"/>
      <c r="N2034" s="77"/>
      <c r="O2034" s="48"/>
      <c r="P2034" s="48"/>
    </row>
    <row r="2035" spans="1:16" x14ac:dyDescent="0.25">
      <c r="A2035" s="48"/>
      <c r="B2035" s="84"/>
      <c r="C2035" s="48"/>
      <c r="D2035" s="48"/>
      <c r="E2035" s="83"/>
      <c r="F2035" s="48"/>
      <c r="G2035" s="48"/>
      <c r="H2035" s="48"/>
      <c r="I2035" s="82"/>
      <c r="J2035" s="81"/>
      <c r="K2035" s="80"/>
      <c r="L2035" s="79"/>
      <c r="M2035" s="78"/>
      <c r="N2035" s="77"/>
      <c r="O2035" s="48"/>
      <c r="P2035" s="48"/>
    </row>
    <row r="2036" spans="1:16" x14ac:dyDescent="0.25">
      <c r="A2036" s="48"/>
      <c r="B2036" s="84"/>
      <c r="C2036" s="48"/>
      <c r="D2036" s="48"/>
      <c r="E2036" s="83"/>
      <c r="F2036" s="48"/>
      <c r="G2036" s="48"/>
      <c r="H2036" s="48"/>
      <c r="I2036" s="82"/>
      <c r="J2036" s="81"/>
      <c r="K2036" s="80"/>
      <c r="L2036" s="79"/>
      <c r="M2036" s="78"/>
      <c r="N2036" s="77"/>
      <c r="O2036" s="48"/>
      <c r="P2036" s="48"/>
    </row>
    <row r="2037" spans="1:16" x14ac:dyDescent="0.25">
      <c r="A2037" s="48"/>
      <c r="B2037" s="84"/>
      <c r="C2037" s="48"/>
      <c r="D2037" s="48"/>
      <c r="E2037" s="83"/>
      <c r="F2037" s="48"/>
      <c r="G2037" s="48"/>
      <c r="H2037" s="48"/>
      <c r="I2037" s="82"/>
      <c r="J2037" s="81"/>
      <c r="K2037" s="80"/>
      <c r="L2037" s="79"/>
      <c r="M2037" s="78"/>
      <c r="N2037" s="77"/>
      <c r="O2037" s="48"/>
      <c r="P2037" s="48"/>
    </row>
    <row r="2038" spans="1:16" x14ac:dyDescent="0.25">
      <c r="A2038" s="48"/>
      <c r="B2038" s="84"/>
      <c r="C2038" s="48"/>
      <c r="D2038" s="48"/>
      <c r="E2038" s="83"/>
      <c r="F2038" s="48"/>
      <c r="G2038" s="48"/>
      <c r="H2038" s="48"/>
      <c r="I2038" s="82"/>
      <c r="J2038" s="81"/>
      <c r="K2038" s="80"/>
      <c r="L2038" s="79"/>
      <c r="M2038" s="78"/>
      <c r="N2038" s="77"/>
      <c r="O2038" s="48"/>
      <c r="P2038" s="48"/>
    </row>
    <row r="2039" spans="1:16" x14ac:dyDescent="0.25">
      <c r="A2039" s="48"/>
      <c r="B2039" s="84"/>
      <c r="C2039" s="48"/>
      <c r="D2039" s="48"/>
      <c r="E2039" s="83"/>
      <c r="F2039" s="48"/>
      <c r="G2039" s="48"/>
      <c r="H2039" s="48"/>
      <c r="I2039" s="82"/>
      <c r="J2039" s="81"/>
      <c r="K2039" s="80"/>
      <c r="L2039" s="79"/>
      <c r="M2039" s="78"/>
      <c r="N2039" s="77"/>
      <c r="O2039" s="48"/>
      <c r="P2039" s="48"/>
    </row>
    <row r="2040" spans="1:16" x14ac:dyDescent="0.25">
      <c r="A2040" s="48"/>
      <c r="B2040" s="84"/>
      <c r="C2040" s="48"/>
      <c r="D2040" s="48"/>
      <c r="E2040" s="83"/>
      <c r="F2040" s="48"/>
      <c r="G2040" s="48"/>
      <c r="H2040" s="48"/>
      <c r="I2040" s="82"/>
      <c r="J2040" s="81"/>
      <c r="K2040" s="80"/>
      <c r="L2040" s="79"/>
      <c r="M2040" s="78"/>
      <c r="N2040" s="77"/>
      <c r="O2040" s="48"/>
      <c r="P2040" s="48"/>
    </row>
    <row r="2041" spans="1:16" x14ac:dyDescent="0.25">
      <c r="A2041" s="48"/>
      <c r="B2041" s="84"/>
      <c r="C2041" s="48"/>
      <c r="D2041" s="48"/>
      <c r="E2041" s="83"/>
      <c r="F2041" s="48"/>
      <c r="G2041" s="48"/>
      <c r="H2041" s="48"/>
      <c r="I2041" s="82"/>
      <c r="J2041" s="81"/>
      <c r="K2041" s="80"/>
      <c r="L2041" s="79"/>
      <c r="M2041" s="78"/>
      <c r="N2041" s="77"/>
      <c r="O2041" s="48"/>
      <c r="P2041" s="48"/>
    </row>
    <row r="2042" spans="1:16" x14ac:dyDescent="0.25">
      <c r="A2042" s="48"/>
      <c r="B2042" s="84"/>
      <c r="C2042" s="48"/>
      <c r="D2042" s="48"/>
      <c r="E2042" s="83"/>
      <c r="F2042" s="48"/>
      <c r="G2042" s="48"/>
      <c r="H2042" s="48"/>
      <c r="I2042" s="82"/>
      <c r="J2042" s="81"/>
      <c r="K2042" s="80"/>
      <c r="L2042" s="79"/>
      <c r="M2042" s="78"/>
      <c r="N2042" s="77"/>
      <c r="O2042" s="48"/>
      <c r="P2042" s="48"/>
    </row>
    <row r="2043" spans="1:16" x14ac:dyDescent="0.25">
      <c r="A2043" s="48"/>
      <c r="B2043" s="84"/>
      <c r="C2043" s="48"/>
      <c r="D2043" s="48"/>
      <c r="E2043" s="83"/>
      <c r="F2043" s="48"/>
      <c r="G2043" s="48"/>
      <c r="H2043" s="48"/>
      <c r="I2043" s="82"/>
      <c r="J2043" s="81"/>
      <c r="K2043" s="80"/>
      <c r="L2043" s="79"/>
      <c r="M2043" s="78"/>
      <c r="N2043" s="77"/>
      <c r="O2043" s="48"/>
      <c r="P2043" s="48"/>
    </row>
    <row r="2044" spans="1:16" x14ac:dyDescent="0.25">
      <c r="A2044" s="48"/>
      <c r="B2044" s="84"/>
      <c r="C2044" s="48"/>
      <c r="D2044" s="48"/>
      <c r="E2044" s="83"/>
      <c r="F2044" s="48"/>
      <c r="G2044" s="48"/>
      <c r="H2044" s="48"/>
      <c r="I2044" s="82"/>
      <c r="J2044" s="81"/>
      <c r="K2044" s="80"/>
      <c r="L2044" s="79"/>
      <c r="M2044" s="78"/>
      <c r="N2044" s="77"/>
      <c r="O2044" s="48"/>
      <c r="P2044" s="48"/>
    </row>
    <row r="2045" spans="1:16" x14ac:dyDescent="0.25">
      <c r="A2045" s="48"/>
      <c r="B2045" s="84"/>
      <c r="C2045" s="48"/>
      <c r="D2045" s="48"/>
      <c r="E2045" s="83"/>
      <c r="F2045" s="48"/>
      <c r="G2045" s="48"/>
      <c r="H2045" s="48"/>
      <c r="I2045" s="82"/>
      <c r="J2045" s="81"/>
      <c r="K2045" s="80"/>
      <c r="L2045" s="79"/>
      <c r="M2045" s="78"/>
      <c r="N2045" s="77"/>
      <c r="O2045" s="48"/>
      <c r="P2045" s="48"/>
    </row>
    <row r="2046" spans="1:16" x14ac:dyDescent="0.25">
      <c r="A2046" s="48"/>
      <c r="B2046" s="84"/>
      <c r="C2046" s="48"/>
      <c r="D2046" s="48"/>
      <c r="E2046" s="83"/>
      <c r="F2046" s="48"/>
      <c r="G2046" s="48"/>
      <c r="H2046" s="48"/>
      <c r="I2046" s="82"/>
      <c r="J2046" s="81"/>
      <c r="K2046" s="80"/>
      <c r="L2046" s="79"/>
      <c r="M2046" s="78"/>
      <c r="N2046" s="77"/>
      <c r="O2046" s="48"/>
      <c r="P2046" s="48"/>
    </row>
    <row r="2047" spans="1:16" x14ac:dyDescent="0.25">
      <c r="A2047" s="48"/>
      <c r="B2047" s="84"/>
      <c r="C2047" s="48"/>
      <c r="D2047" s="48"/>
      <c r="E2047" s="83"/>
      <c r="F2047" s="48"/>
      <c r="G2047" s="48"/>
      <c r="H2047" s="48"/>
      <c r="I2047" s="82"/>
      <c r="J2047" s="81"/>
      <c r="K2047" s="80"/>
      <c r="L2047" s="79"/>
      <c r="M2047" s="78"/>
      <c r="N2047" s="77"/>
      <c r="O2047" s="48"/>
      <c r="P2047" s="48"/>
    </row>
    <row r="2048" spans="1:16" x14ac:dyDescent="0.25">
      <c r="A2048" s="48"/>
      <c r="B2048" s="84"/>
      <c r="C2048" s="48"/>
      <c r="D2048" s="48"/>
      <c r="E2048" s="83"/>
      <c r="F2048" s="48"/>
      <c r="G2048" s="48"/>
      <c r="H2048" s="48"/>
      <c r="I2048" s="82"/>
      <c r="J2048" s="81"/>
      <c r="K2048" s="80"/>
      <c r="L2048" s="79"/>
      <c r="M2048" s="78"/>
      <c r="N2048" s="77"/>
      <c r="O2048" s="48"/>
      <c r="P2048" s="48"/>
    </row>
    <row r="2049" spans="1:16" x14ac:dyDescent="0.25">
      <c r="A2049" s="48"/>
      <c r="B2049" s="84"/>
      <c r="C2049" s="48"/>
      <c r="D2049" s="48"/>
      <c r="E2049" s="83"/>
      <c r="F2049" s="48"/>
      <c r="G2049" s="48"/>
      <c r="H2049" s="48"/>
      <c r="I2049" s="82"/>
      <c r="J2049" s="81"/>
      <c r="K2049" s="80"/>
      <c r="L2049" s="79"/>
      <c r="M2049" s="78"/>
      <c r="N2049" s="77"/>
      <c r="O2049" s="48"/>
      <c r="P2049" s="48"/>
    </row>
    <row r="2050" spans="1:16" x14ac:dyDescent="0.25">
      <c r="A2050" s="48"/>
      <c r="B2050" s="84"/>
      <c r="C2050" s="48"/>
      <c r="D2050" s="48"/>
      <c r="E2050" s="83"/>
      <c r="F2050" s="48"/>
      <c r="G2050" s="48"/>
      <c r="H2050" s="48"/>
      <c r="I2050" s="82"/>
      <c r="J2050" s="81"/>
      <c r="K2050" s="80"/>
      <c r="L2050" s="79"/>
      <c r="M2050" s="78"/>
      <c r="N2050" s="77"/>
      <c r="O2050" s="48"/>
      <c r="P2050" s="48"/>
    </row>
    <row r="2051" spans="1:16" x14ac:dyDescent="0.25">
      <c r="A2051" s="48"/>
      <c r="B2051" s="84"/>
      <c r="C2051" s="48"/>
      <c r="D2051" s="48"/>
      <c r="E2051" s="83"/>
      <c r="F2051" s="48"/>
      <c r="G2051" s="48"/>
      <c r="H2051" s="48"/>
      <c r="I2051" s="82"/>
      <c r="J2051" s="81"/>
      <c r="K2051" s="80"/>
      <c r="L2051" s="79"/>
      <c r="M2051" s="78"/>
      <c r="N2051" s="77"/>
      <c r="O2051" s="48"/>
      <c r="P2051" s="48"/>
    </row>
    <row r="2052" spans="1:16" x14ac:dyDescent="0.25">
      <c r="A2052" s="48"/>
      <c r="B2052" s="84"/>
      <c r="C2052" s="48"/>
      <c r="D2052" s="48"/>
      <c r="E2052" s="83"/>
      <c r="F2052" s="48"/>
      <c r="G2052" s="48"/>
      <c r="H2052" s="48"/>
      <c r="I2052" s="82"/>
      <c r="J2052" s="81"/>
      <c r="K2052" s="80"/>
      <c r="L2052" s="79"/>
      <c r="M2052" s="78"/>
      <c r="N2052" s="77"/>
      <c r="O2052" s="48"/>
      <c r="P2052" s="48"/>
    </row>
    <row r="2053" spans="1:16" x14ac:dyDescent="0.25">
      <c r="A2053" s="48"/>
      <c r="B2053" s="84"/>
      <c r="C2053" s="48"/>
      <c r="D2053" s="48"/>
      <c r="E2053" s="83"/>
      <c r="F2053" s="48"/>
      <c r="G2053" s="48"/>
      <c r="H2053" s="48"/>
      <c r="I2053" s="82"/>
      <c r="J2053" s="81"/>
      <c r="K2053" s="80"/>
      <c r="L2053" s="79"/>
      <c r="M2053" s="78"/>
      <c r="N2053" s="77"/>
      <c r="O2053" s="48"/>
      <c r="P2053" s="48"/>
    </row>
    <row r="2054" spans="1:16" x14ac:dyDescent="0.25">
      <c r="A2054" s="48"/>
      <c r="B2054" s="84"/>
      <c r="C2054" s="48"/>
      <c r="D2054" s="48"/>
      <c r="E2054" s="83"/>
      <c r="F2054" s="48"/>
      <c r="G2054" s="48"/>
      <c r="H2054" s="48"/>
      <c r="I2054" s="82"/>
      <c r="J2054" s="81"/>
      <c r="K2054" s="80"/>
      <c r="L2054" s="79"/>
      <c r="M2054" s="78"/>
      <c r="N2054" s="77"/>
      <c r="O2054" s="48"/>
      <c r="P2054" s="48"/>
    </row>
    <row r="2055" spans="1:16" x14ac:dyDescent="0.25">
      <c r="A2055" s="48"/>
      <c r="B2055" s="84"/>
      <c r="C2055" s="48"/>
      <c r="D2055" s="48"/>
      <c r="E2055" s="83"/>
      <c r="F2055" s="48"/>
      <c r="G2055" s="48"/>
      <c r="H2055" s="48"/>
      <c r="I2055" s="82"/>
      <c r="J2055" s="81"/>
      <c r="K2055" s="80"/>
      <c r="L2055" s="79"/>
      <c r="M2055" s="78"/>
      <c r="N2055" s="77"/>
      <c r="O2055" s="48"/>
      <c r="P2055" s="48"/>
    </row>
    <row r="2056" spans="1:16" x14ac:dyDescent="0.25">
      <c r="A2056" s="48"/>
      <c r="B2056" s="84"/>
      <c r="C2056" s="48"/>
      <c r="D2056" s="48"/>
      <c r="E2056" s="83"/>
      <c r="F2056" s="48"/>
      <c r="G2056" s="48"/>
      <c r="H2056" s="48"/>
      <c r="I2056" s="82"/>
      <c r="J2056" s="81"/>
      <c r="K2056" s="80"/>
      <c r="L2056" s="79"/>
      <c r="M2056" s="78"/>
      <c r="N2056" s="77"/>
      <c r="O2056" s="48"/>
      <c r="P2056" s="48"/>
    </row>
    <row r="2057" spans="1:16" x14ac:dyDescent="0.25">
      <c r="A2057" s="48"/>
      <c r="B2057" s="84"/>
      <c r="C2057" s="48"/>
      <c r="D2057" s="48"/>
      <c r="E2057" s="83"/>
      <c r="F2057" s="48"/>
      <c r="G2057" s="48"/>
      <c r="H2057" s="48"/>
      <c r="I2057" s="82"/>
      <c r="J2057" s="81"/>
      <c r="K2057" s="80"/>
      <c r="L2057" s="79"/>
      <c r="M2057" s="78"/>
      <c r="N2057" s="77"/>
      <c r="O2057" s="48"/>
      <c r="P2057" s="48"/>
    </row>
    <row r="2058" spans="1:16" x14ac:dyDescent="0.25">
      <c r="A2058" s="48"/>
      <c r="B2058" s="84"/>
      <c r="C2058" s="48"/>
      <c r="D2058" s="48"/>
      <c r="E2058" s="83"/>
      <c r="F2058" s="48"/>
      <c r="G2058" s="48"/>
      <c r="H2058" s="48"/>
      <c r="I2058" s="82"/>
      <c r="J2058" s="81"/>
      <c r="K2058" s="80"/>
      <c r="L2058" s="79"/>
      <c r="M2058" s="78"/>
      <c r="N2058" s="77"/>
      <c r="O2058" s="48"/>
      <c r="P2058" s="48"/>
    </row>
    <row r="2059" spans="1:16" x14ac:dyDescent="0.25">
      <c r="A2059" s="48"/>
      <c r="B2059" s="84"/>
      <c r="C2059" s="48"/>
      <c r="D2059" s="48"/>
      <c r="E2059" s="83"/>
      <c r="F2059" s="48"/>
      <c r="G2059" s="48"/>
      <c r="H2059" s="48"/>
      <c r="I2059" s="82"/>
      <c r="J2059" s="81"/>
      <c r="K2059" s="80"/>
      <c r="L2059" s="79"/>
      <c r="M2059" s="78"/>
      <c r="N2059" s="77"/>
      <c r="O2059" s="48"/>
      <c r="P2059" s="48"/>
    </row>
    <row r="2060" spans="1:16" x14ac:dyDescent="0.25">
      <c r="A2060" s="48"/>
      <c r="B2060" s="84"/>
      <c r="C2060" s="48"/>
      <c r="D2060" s="48"/>
      <c r="E2060" s="83"/>
      <c r="F2060" s="48"/>
      <c r="G2060" s="48"/>
      <c r="H2060" s="48"/>
      <c r="I2060" s="82"/>
      <c r="J2060" s="81"/>
      <c r="K2060" s="80"/>
      <c r="L2060" s="79"/>
      <c r="M2060" s="78"/>
      <c r="N2060" s="77"/>
      <c r="O2060" s="48"/>
      <c r="P2060" s="48"/>
    </row>
    <row r="2061" spans="1:16" x14ac:dyDescent="0.25">
      <c r="A2061" s="48"/>
      <c r="B2061" s="84"/>
      <c r="C2061" s="48"/>
      <c r="D2061" s="48"/>
      <c r="E2061" s="83"/>
      <c r="F2061" s="48"/>
      <c r="G2061" s="48"/>
      <c r="H2061" s="48"/>
      <c r="I2061" s="82"/>
      <c r="J2061" s="81"/>
      <c r="K2061" s="80"/>
      <c r="L2061" s="79"/>
      <c r="M2061" s="78"/>
      <c r="N2061" s="77"/>
      <c r="O2061" s="48"/>
      <c r="P2061" s="48"/>
    </row>
    <row r="2062" spans="1:16" x14ac:dyDescent="0.25">
      <c r="A2062" s="48"/>
      <c r="B2062" s="84"/>
      <c r="C2062" s="48"/>
      <c r="D2062" s="48"/>
      <c r="E2062" s="83"/>
      <c r="F2062" s="48"/>
      <c r="G2062" s="48"/>
      <c r="H2062" s="48"/>
      <c r="I2062" s="82"/>
      <c r="J2062" s="81"/>
      <c r="K2062" s="80"/>
      <c r="L2062" s="79"/>
      <c r="M2062" s="78"/>
      <c r="N2062" s="77"/>
      <c r="O2062" s="48"/>
      <c r="P2062" s="48"/>
    </row>
    <row r="2063" spans="1:16" x14ac:dyDescent="0.25">
      <c r="A2063" s="48"/>
      <c r="B2063" s="84"/>
      <c r="C2063" s="48"/>
      <c r="D2063" s="48"/>
      <c r="E2063" s="83"/>
      <c r="F2063" s="48"/>
      <c r="G2063" s="48"/>
      <c r="H2063" s="48"/>
      <c r="I2063" s="82"/>
      <c r="J2063" s="81"/>
      <c r="K2063" s="80"/>
      <c r="L2063" s="79"/>
      <c r="M2063" s="78"/>
      <c r="N2063" s="77"/>
      <c r="O2063" s="48"/>
      <c r="P2063" s="48"/>
    </row>
    <row r="2064" spans="1:16" x14ac:dyDescent="0.25">
      <c r="A2064" s="48"/>
      <c r="B2064" s="84"/>
      <c r="C2064" s="48"/>
      <c r="D2064" s="48"/>
      <c r="E2064" s="83"/>
      <c r="F2064" s="48"/>
      <c r="G2064" s="48"/>
      <c r="H2064" s="48"/>
      <c r="I2064" s="82"/>
      <c r="J2064" s="81"/>
      <c r="K2064" s="80"/>
      <c r="L2064" s="79"/>
      <c r="M2064" s="78"/>
      <c r="N2064" s="77"/>
      <c r="O2064" s="48"/>
      <c r="P2064" s="48"/>
    </row>
    <row r="2065" spans="1:16" x14ac:dyDescent="0.25">
      <c r="A2065" s="48"/>
      <c r="B2065" s="84"/>
      <c r="C2065" s="48"/>
      <c r="D2065" s="48"/>
      <c r="E2065" s="83"/>
      <c r="F2065" s="48"/>
      <c r="G2065" s="48"/>
      <c r="H2065" s="48"/>
      <c r="I2065" s="82"/>
      <c r="J2065" s="81"/>
      <c r="K2065" s="80"/>
      <c r="L2065" s="79"/>
      <c r="M2065" s="78"/>
      <c r="N2065" s="77"/>
      <c r="O2065" s="48"/>
      <c r="P2065" s="48"/>
    </row>
    <row r="2066" spans="1:16" x14ac:dyDescent="0.25">
      <c r="A2066" s="48"/>
      <c r="B2066" s="84"/>
      <c r="C2066" s="48"/>
      <c r="D2066" s="48"/>
      <c r="E2066" s="83"/>
      <c r="F2066" s="48"/>
      <c r="G2066" s="48"/>
      <c r="H2066" s="48"/>
      <c r="I2066" s="82"/>
      <c r="J2066" s="81"/>
      <c r="K2066" s="80"/>
      <c r="L2066" s="79"/>
      <c r="M2066" s="78"/>
      <c r="N2066" s="77"/>
      <c r="O2066" s="48"/>
      <c r="P2066" s="48"/>
    </row>
    <row r="2067" spans="1:16" x14ac:dyDescent="0.25">
      <c r="A2067" s="48"/>
      <c r="B2067" s="84"/>
      <c r="C2067" s="48"/>
      <c r="D2067" s="48"/>
      <c r="E2067" s="83"/>
      <c r="F2067" s="48"/>
      <c r="G2067" s="48"/>
      <c r="H2067" s="48"/>
      <c r="I2067" s="82"/>
      <c r="J2067" s="81"/>
      <c r="K2067" s="80"/>
      <c r="L2067" s="79"/>
      <c r="M2067" s="78"/>
      <c r="N2067" s="77"/>
      <c r="O2067" s="48"/>
      <c r="P2067" s="48"/>
    </row>
    <row r="2068" spans="1:16" x14ac:dyDescent="0.25">
      <c r="A2068" s="48"/>
      <c r="B2068" s="84"/>
      <c r="C2068" s="48"/>
      <c r="D2068" s="48"/>
      <c r="E2068" s="83"/>
      <c r="F2068" s="48"/>
      <c r="G2068" s="48"/>
      <c r="H2068" s="48"/>
      <c r="I2068" s="82"/>
      <c r="J2068" s="81"/>
      <c r="K2068" s="80"/>
      <c r="L2068" s="79"/>
      <c r="M2068" s="78"/>
      <c r="N2068" s="77"/>
      <c r="O2068" s="48"/>
      <c r="P2068" s="48"/>
    </row>
    <row r="2069" spans="1:16" x14ac:dyDescent="0.25">
      <c r="A2069" s="48"/>
      <c r="B2069" s="84"/>
      <c r="C2069" s="48"/>
      <c r="D2069" s="48"/>
      <c r="E2069" s="83"/>
      <c r="F2069" s="48"/>
      <c r="G2069" s="48"/>
      <c r="H2069" s="48"/>
      <c r="I2069" s="82"/>
      <c r="J2069" s="81"/>
      <c r="K2069" s="80"/>
      <c r="L2069" s="79"/>
      <c r="M2069" s="78"/>
      <c r="N2069" s="77"/>
      <c r="O2069" s="48"/>
      <c r="P2069" s="48"/>
    </row>
    <row r="2070" spans="1:16" x14ac:dyDescent="0.25">
      <c r="A2070" s="48"/>
      <c r="B2070" s="84"/>
      <c r="C2070" s="48"/>
      <c r="D2070" s="48"/>
      <c r="E2070" s="83"/>
      <c r="F2070" s="48"/>
      <c r="G2070" s="48"/>
      <c r="H2070" s="48"/>
      <c r="I2070" s="82"/>
      <c r="J2070" s="81"/>
      <c r="K2070" s="80"/>
      <c r="L2070" s="79"/>
      <c r="M2070" s="78"/>
      <c r="N2070" s="77"/>
      <c r="O2070" s="48"/>
      <c r="P2070" s="48"/>
    </row>
    <row r="2071" spans="1:16" x14ac:dyDescent="0.25">
      <c r="A2071" s="48"/>
      <c r="B2071" s="84"/>
      <c r="C2071" s="48"/>
      <c r="D2071" s="48"/>
      <c r="E2071" s="83"/>
      <c r="F2071" s="48"/>
      <c r="G2071" s="48"/>
      <c r="H2071" s="48"/>
      <c r="I2071" s="82"/>
      <c r="J2071" s="81"/>
      <c r="K2071" s="80"/>
      <c r="L2071" s="79"/>
      <c r="M2071" s="78"/>
      <c r="N2071" s="77"/>
      <c r="O2071" s="48"/>
      <c r="P2071" s="48"/>
    </row>
    <row r="2072" spans="1:16" x14ac:dyDescent="0.25">
      <c r="A2072" s="48"/>
      <c r="B2072" s="84"/>
      <c r="C2072" s="48"/>
      <c r="D2072" s="48"/>
      <c r="E2072" s="83"/>
      <c r="F2072" s="48"/>
      <c r="G2072" s="48"/>
      <c r="H2072" s="48"/>
      <c r="I2072" s="82"/>
      <c r="J2072" s="81"/>
      <c r="K2072" s="80"/>
      <c r="L2072" s="79"/>
      <c r="M2072" s="78"/>
      <c r="N2072" s="77"/>
      <c r="O2072" s="48"/>
      <c r="P2072" s="48"/>
    </row>
    <row r="2073" spans="1:16" x14ac:dyDescent="0.25">
      <c r="A2073" s="48"/>
      <c r="B2073" s="84"/>
      <c r="C2073" s="48"/>
      <c r="D2073" s="48"/>
      <c r="E2073" s="83"/>
      <c r="F2073" s="48"/>
      <c r="G2073" s="48"/>
      <c r="H2073" s="48"/>
      <c r="I2073" s="82"/>
      <c r="J2073" s="81"/>
      <c r="K2073" s="80"/>
      <c r="L2073" s="79"/>
      <c r="M2073" s="78"/>
      <c r="N2073" s="77"/>
      <c r="O2073" s="48"/>
      <c r="P2073" s="48"/>
    </row>
    <row r="2074" spans="1:16" x14ac:dyDescent="0.25">
      <c r="A2074" s="48"/>
      <c r="B2074" s="84"/>
      <c r="C2074" s="48"/>
      <c r="D2074" s="48"/>
      <c r="E2074" s="83"/>
      <c r="F2074" s="48"/>
      <c r="G2074" s="48"/>
      <c r="H2074" s="48"/>
      <c r="I2074" s="82"/>
      <c r="J2074" s="81"/>
      <c r="K2074" s="80"/>
      <c r="L2074" s="79"/>
      <c r="M2074" s="78"/>
      <c r="N2074" s="77"/>
      <c r="O2074" s="48"/>
      <c r="P2074" s="48"/>
    </row>
    <row r="2075" spans="1:16" x14ac:dyDescent="0.25">
      <c r="A2075" s="48"/>
      <c r="B2075" s="84"/>
      <c r="C2075" s="48"/>
      <c r="D2075" s="48"/>
      <c r="E2075" s="83"/>
      <c r="F2075" s="48"/>
      <c r="G2075" s="48"/>
      <c r="H2075" s="48"/>
      <c r="I2075" s="82"/>
      <c r="J2075" s="81"/>
      <c r="K2075" s="80"/>
      <c r="L2075" s="79"/>
      <c r="M2075" s="78"/>
      <c r="N2075" s="77"/>
      <c r="O2075" s="48"/>
      <c r="P2075" s="48"/>
    </row>
    <row r="2076" spans="1:16" x14ac:dyDescent="0.25">
      <c r="A2076" s="48"/>
      <c r="B2076" s="84"/>
      <c r="C2076" s="48"/>
      <c r="D2076" s="48"/>
      <c r="E2076" s="83"/>
      <c r="F2076" s="48"/>
      <c r="G2076" s="48"/>
      <c r="H2076" s="48"/>
      <c r="I2076" s="82"/>
      <c r="J2076" s="81"/>
      <c r="K2076" s="80"/>
      <c r="L2076" s="79"/>
      <c r="M2076" s="78"/>
      <c r="N2076" s="77"/>
      <c r="O2076" s="48"/>
      <c r="P2076" s="48"/>
    </row>
    <row r="2077" spans="1:16" x14ac:dyDescent="0.25">
      <c r="A2077" s="48"/>
      <c r="B2077" s="84"/>
      <c r="C2077" s="48"/>
      <c r="D2077" s="48"/>
      <c r="E2077" s="83"/>
      <c r="F2077" s="48"/>
      <c r="G2077" s="48"/>
      <c r="H2077" s="48"/>
      <c r="I2077" s="82"/>
      <c r="J2077" s="81"/>
      <c r="K2077" s="80"/>
      <c r="L2077" s="79"/>
      <c r="M2077" s="78"/>
      <c r="N2077" s="77"/>
      <c r="O2077" s="48"/>
      <c r="P2077" s="48"/>
    </row>
    <row r="2078" spans="1:16" x14ac:dyDescent="0.25">
      <c r="A2078" s="48"/>
      <c r="B2078" s="84"/>
      <c r="C2078" s="48"/>
      <c r="D2078" s="48"/>
      <c r="E2078" s="83"/>
      <c r="F2078" s="48"/>
      <c r="G2078" s="48"/>
      <c r="H2078" s="48"/>
      <c r="I2078" s="82"/>
      <c r="J2078" s="81"/>
      <c r="K2078" s="80"/>
      <c r="L2078" s="79"/>
      <c r="M2078" s="78"/>
      <c r="N2078" s="77"/>
      <c r="O2078" s="48"/>
      <c r="P2078" s="48"/>
    </row>
    <row r="2079" spans="1:16" x14ac:dyDescent="0.25">
      <c r="A2079" s="48"/>
      <c r="B2079" s="84"/>
      <c r="C2079" s="48"/>
      <c r="D2079" s="48"/>
      <c r="E2079" s="83"/>
      <c r="F2079" s="48"/>
      <c r="G2079" s="48"/>
      <c r="H2079" s="48"/>
      <c r="I2079" s="82"/>
      <c r="J2079" s="81"/>
      <c r="K2079" s="80"/>
      <c r="L2079" s="79"/>
      <c r="M2079" s="78"/>
      <c r="N2079" s="77"/>
      <c r="O2079" s="48"/>
      <c r="P2079" s="48"/>
    </row>
    <row r="2080" spans="1:16" x14ac:dyDescent="0.25">
      <c r="A2080" s="48"/>
      <c r="B2080" s="84"/>
      <c r="C2080" s="48"/>
      <c r="D2080" s="48"/>
      <c r="E2080" s="83"/>
      <c r="F2080" s="48"/>
      <c r="G2080" s="48"/>
      <c r="H2080" s="48"/>
      <c r="I2080" s="82"/>
      <c r="J2080" s="81"/>
      <c r="K2080" s="80"/>
      <c r="L2080" s="79"/>
      <c r="M2080" s="78"/>
      <c r="N2080" s="77"/>
      <c r="O2080" s="48"/>
      <c r="P2080" s="48"/>
    </row>
    <row r="2081" spans="1:16" x14ac:dyDescent="0.25">
      <c r="A2081" s="48"/>
      <c r="B2081" s="84"/>
      <c r="C2081" s="48"/>
      <c r="D2081" s="48"/>
      <c r="E2081" s="83"/>
      <c r="F2081" s="48"/>
      <c r="G2081" s="48"/>
      <c r="H2081" s="48"/>
      <c r="I2081" s="82"/>
      <c r="J2081" s="81"/>
      <c r="K2081" s="80"/>
      <c r="L2081" s="79"/>
      <c r="M2081" s="78"/>
      <c r="N2081" s="77"/>
      <c r="O2081" s="48"/>
      <c r="P2081" s="48"/>
    </row>
    <row r="2082" spans="1:16" x14ac:dyDescent="0.25">
      <c r="A2082" s="48"/>
      <c r="B2082" s="84"/>
      <c r="C2082" s="48"/>
      <c r="D2082" s="48"/>
      <c r="E2082" s="83"/>
      <c r="F2082" s="48"/>
      <c r="G2082" s="48"/>
      <c r="H2082" s="48"/>
      <c r="I2082" s="82"/>
      <c r="J2082" s="81"/>
      <c r="K2082" s="80"/>
      <c r="L2082" s="79"/>
      <c r="M2082" s="78"/>
      <c r="N2082" s="77"/>
      <c r="O2082" s="48"/>
      <c r="P2082" s="48"/>
    </row>
    <row r="2083" spans="1:16" x14ac:dyDescent="0.25">
      <c r="A2083" s="48"/>
      <c r="B2083" s="84"/>
      <c r="C2083" s="48"/>
      <c r="D2083" s="48"/>
      <c r="E2083" s="83"/>
      <c r="F2083" s="48"/>
      <c r="G2083" s="48"/>
      <c r="H2083" s="48"/>
      <c r="I2083" s="82"/>
      <c r="J2083" s="81"/>
      <c r="K2083" s="80"/>
      <c r="L2083" s="79"/>
      <c r="M2083" s="78"/>
      <c r="N2083" s="77"/>
      <c r="O2083" s="48"/>
      <c r="P2083" s="48"/>
    </row>
    <row r="2084" spans="1:16" x14ac:dyDescent="0.25">
      <c r="A2084" s="48"/>
      <c r="B2084" s="84"/>
      <c r="C2084" s="48"/>
      <c r="D2084" s="48"/>
      <c r="E2084" s="83"/>
      <c r="F2084" s="48"/>
      <c r="G2084" s="48"/>
      <c r="H2084" s="48"/>
      <c r="I2084" s="82"/>
      <c r="J2084" s="81"/>
      <c r="K2084" s="80"/>
      <c r="L2084" s="79"/>
      <c r="M2084" s="78"/>
      <c r="N2084" s="77"/>
      <c r="O2084" s="48"/>
      <c r="P2084" s="48"/>
    </row>
    <row r="2085" spans="1:16" x14ac:dyDescent="0.25">
      <c r="A2085" s="48"/>
      <c r="B2085" s="84"/>
      <c r="C2085" s="48"/>
      <c r="D2085" s="48"/>
      <c r="E2085" s="83"/>
      <c r="F2085" s="48"/>
      <c r="G2085" s="48"/>
      <c r="H2085" s="48"/>
      <c r="I2085" s="82"/>
      <c r="J2085" s="81"/>
      <c r="K2085" s="80"/>
      <c r="L2085" s="79"/>
      <c r="M2085" s="78"/>
      <c r="N2085" s="77"/>
      <c r="O2085" s="48"/>
      <c r="P2085" s="48"/>
    </row>
    <row r="2086" spans="1:16" x14ac:dyDescent="0.25">
      <c r="A2086" s="48"/>
      <c r="B2086" s="84"/>
      <c r="C2086" s="48"/>
      <c r="D2086" s="48"/>
      <c r="E2086" s="83"/>
      <c r="F2086" s="48"/>
      <c r="G2086" s="48"/>
      <c r="H2086" s="48"/>
      <c r="I2086" s="82"/>
      <c r="J2086" s="81"/>
      <c r="K2086" s="80"/>
      <c r="L2086" s="79"/>
      <c r="M2086" s="78"/>
      <c r="N2086" s="77"/>
      <c r="O2086" s="48"/>
      <c r="P2086" s="48"/>
    </row>
    <row r="2087" spans="1:16" x14ac:dyDescent="0.25">
      <c r="A2087" s="48"/>
      <c r="B2087" s="84"/>
      <c r="C2087" s="48"/>
      <c r="D2087" s="48"/>
      <c r="E2087" s="83"/>
      <c r="F2087" s="48"/>
      <c r="G2087" s="48"/>
      <c r="H2087" s="48"/>
      <c r="I2087" s="82"/>
      <c r="J2087" s="81"/>
      <c r="K2087" s="80"/>
      <c r="L2087" s="79"/>
      <c r="M2087" s="78"/>
      <c r="N2087" s="77"/>
      <c r="O2087" s="48"/>
      <c r="P2087" s="48"/>
    </row>
    <row r="2088" spans="1:16" x14ac:dyDescent="0.25">
      <c r="A2088" s="48"/>
      <c r="B2088" s="84"/>
      <c r="C2088" s="48"/>
      <c r="D2088" s="48"/>
      <c r="E2088" s="83"/>
      <c r="F2088" s="48"/>
      <c r="G2088" s="48"/>
      <c r="H2088" s="48"/>
      <c r="I2088" s="82"/>
      <c r="J2088" s="81"/>
      <c r="K2088" s="80"/>
      <c r="L2088" s="79"/>
      <c r="M2088" s="78"/>
      <c r="N2088" s="77"/>
      <c r="O2088" s="48"/>
      <c r="P2088" s="48"/>
    </row>
    <row r="2089" spans="1:16" x14ac:dyDescent="0.25">
      <c r="A2089" s="48"/>
      <c r="B2089" s="84"/>
      <c r="C2089" s="48"/>
      <c r="D2089" s="48"/>
      <c r="E2089" s="83"/>
      <c r="F2089" s="48"/>
      <c r="G2089" s="48"/>
      <c r="H2089" s="48"/>
      <c r="I2089" s="82"/>
      <c r="J2089" s="81"/>
      <c r="K2089" s="80"/>
      <c r="L2089" s="79"/>
      <c r="M2089" s="78"/>
      <c r="N2089" s="77"/>
      <c r="O2089" s="48"/>
      <c r="P2089" s="48"/>
    </row>
    <row r="2090" spans="1:16" x14ac:dyDescent="0.25">
      <c r="A2090" s="48"/>
      <c r="B2090" s="84"/>
      <c r="C2090" s="48"/>
      <c r="D2090" s="48"/>
      <c r="E2090" s="83"/>
      <c r="F2090" s="48"/>
      <c r="G2090" s="48"/>
      <c r="H2090" s="48"/>
      <c r="I2090" s="82"/>
      <c r="J2090" s="81"/>
      <c r="K2090" s="80"/>
      <c r="L2090" s="79"/>
      <c r="M2090" s="78"/>
      <c r="N2090" s="77"/>
      <c r="O2090" s="48"/>
      <c r="P2090" s="48"/>
    </row>
    <row r="2091" spans="1:16" x14ac:dyDescent="0.25">
      <c r="A2091" s="48"/>
      <c r="B2091" s="84"/>
      <c r="C2091" s="48"/>
      <c r="D2091" s="48"/>
      <c r="E2091" s="83"/>
      <c r="F2091" s="48"/>
      <c r="G2091" s="48"/>
      <c r="H2091" s="48"/>
      <c r="I2091" s="82"/>
      <c r="J2091" s="81"/>
      <c r="K2091" s="80"/>
      <c r="L2091" s="79"/>
      <c r="M2091" s="78"/>
      <c r="N2091" s="77"/>
      <c r="O2091" s="48"/>
      <c r="P2091" s="48"/>
    </row>
    <row r="2092" spans="1:16" x14ac:dyDescent="0.25">
      <c r="A2092" s="48"/>
      <c r="B2092" s="84"/>
      <c r="C2092" s="48"/>
      <c r="D2092" s="48"/>
      <c r="E2092" s="83"/>
      <c r="F2092" s="48"/>
      <c r="G2092" s="48"/>
      <c r="H2092" s="48"/>
      <c r="I2092" s="82"/>
      <c r="J2092" s="81"/>
      <c r="K2092" s="80"/>
      <c r="L2092" s="79"/>
      <c r="M2092" s="78"/>
      <c r="N2092" s="77"/>
      <c r="O2092" s="48"/>
      <c r="P2092" s="48"/>
    </row>
    <row r="2093" spans="1:16" x14ac:dyDescent="0.25">
      <c r="A2093" s="48"/>
      <c r="B2093" s="84"/>
      <c r="C2093" s="48"/>
      <c r="D2093" s="48"/>
      <c r="E2093" s="83"/>
      <c r="F2093" s="48"/>
      <c r="G2093" s="48"/>
      <c r="H2093" s="48"/>
      <c r="I2093" s="82"/>
      <c r="J2093" s="81"/>
      <c r="K2093" s="80"/>
      <c r="L2093" s="79"/>
      <c r="M2093" s="78"/>
      <c r="N2093" s="77"/>
      <c r="O2093" s="48"/>
      <c r="P2093" s="48"/>
    </row>
    <row r="2094" spans="1:16" x14ac:dyDescent="0.25">
      <c r="A2094" s="48"/>
      <c r="B2094" s="84"/>
      <c r="C2094" s="48"/>
      <c r="D2094" s="48"/>
      <c r="E2094" s="83"/>
      <c r="F2094" s="48"/>
      <c r="G2094" s="48"/>
      <c r="H2094" s="48"/>
      <c r="I2094" s="82"/>
      <c r="J2094" s="81"/>
      <c r="K2094" s="80"/>
      <c r="L2094" s="79"/>
      <c r="M2094" s="78"/>
      <c r="N2094" s="77"/>
      <c r="O2094" s="48"/>
      <c r="P2094" s="48"/>
    </row>
    <row r="2095" spans="1:16" x14ac:dyDescent="0.25">
      <c r="A2095" s="48"/>
      <c r="B2095" s="84"/>
      <c r="C2095" s="48"/>
      <c r="D2095" s="48"/>
      <c r="E2095" s="83"/>
      <c r="F2095" s="48"/>
      <c r="G2095" s="48"/>
      <c r="H2095" s="48"/>
      <c r="I2095" s="82"/>
      <c r="J2095" s="81"/>
      <c r="K2095" s="80"/>
      <c r="L2095" s="79"/>
      <c r="M2095" s="78"/>
      <c r="N2095" s="77"/>
      <c r="O2095" s="48"/>
      <c r="P2095" s="48"/>
    </row>
    <row r="2096" spans="1:16" x14ac:dyDescent="0.25">
      <c r="A2096" s="48"/>
      <c r="B2096" s="84"/>
      <c r="C2096" s="48"/>
      <c r="D2096" s="48"/>
      <c r="E2096" s="83"/>
      <c r="F2096" s="48"/>
      <c r="G2096" s="48"/>
      <c r="H2096" s="48"/>
      <c r="I2096" s="82"/>
      <c r="J2096" s="81"/>
      <c r="K2096" s="80"/>
      <c r="L2096" s="79"/>
      <c r="M2096" s="78"/>
      <c r="N2096" s="77"/>
      <c r="O2096" s="48"/>
      <c r="P2096" s="48"/>
    </row>
    <row r="2097" spans="1:16" x14ac:dyDescent="0.25">
      <c r="A2097" s="48"/>
      <c r="B2097" s="84"/>
      <c r="C2097" s="48"/>
      <c r="D2097" s="48"/>
      <c r="E2097" s="83"/>
      <c r="F2097" s="48"/>
      <c r="G2097" s="48"/>
      <c r="H2097" s="48"/>
      <c r="I2097" s="82"/>
      <c r="J2097" s="81"/>
      <c r="K2097" s="80"/>
      <c r="L2097" s="79"/>
      <c r="M2097" s="78"/>
      <c r="N2097" s="77"/>
      <c r="O2097" s="48"/>
      <c r="P2097" s="48"/>
    </row>
    <row r="2098" spans="1:16" x14ac:dyDescent="0.25">
      <c r="A2098" s="48"/>
      <c r="B2098" s="84"/>
      <c r="C2098" s="48"/>
      <c r="D2098" s="48"/>
      <c r="E2098" s="83"/>
      <c r="F2098" s="48"/>
      <c r="G2098" s="48"/>
      <c r="H2098" s="48"/>
      <c r="I2098" s="82"/>
      <c r="J2098" s="81"/>
      <c r="K2098" s="80"/>
      <c r="L2098" s="79"/>
      <c r="M2098" s="78"/>
      <c r="N2098" s="77"/>
      <c r="O2098" s="48"/>
      <c r="P2098" s="48"/>
    </row>
    <row r="2099" spans="1:16" x14ac:dyDescent="0.25">
      <c r="A2099" s="48"/>
      <c r="B2099" s="84"/>
      <c r="C2099" s="48"/>
      <c r="D2099" s="48"/>
      <c r="E2099" s="83"/>
      <c r="F2099" s="48"/>
      <c r="G2099" s="48"/>
      <c r="H2099" s="48"/>
      <c r="I2099" s="82"/>
      <c r="J2099" s="81"/>
      <c r="K2099" s="80"/>
      <c r="L2099" s="79"/>
      <c r="M2099" s="78"/>
      <c r="N2099" s="77"/>
      <c r="O2099" s="48"/>
      <c r="P2099" s="48"/>
    </row>
    <row r="2100" spans="1:16" x14ac:dyDescent="0.25">
      <c r="A2100" s="48"/>
      <c r="B2100" s="84"/>
      <c r="C2100" s="48"/>
      <c r="D2100" s="48"/>
      <c r="E2100" s="83"/>
      <c r="F2100" s="48"/>
      <c r="G2100" s="48"/>
      <c r="H2100" s="48"/>
      <c r="I2100" s="82"/>
      <c r="J2100" s="81"/>
      <c r="K2100" s="80"/>
      <c r="L2100" s="79"/>
      <c r="M2100" s="78"/>
      <c r="N2100" s="77"/>
      <c r="O2100" s="48"/>
      <c r="P2100" s="48"/>
    </row>
    <row r="2101" spans="1:16" x14ac:dyDescent="0.25">
      <c r="A2101" s="48"/>
      <c r="B2101" s="84"/>
      <c r="C2101" s="48"/>
      <c r="D2101" s="48"/>
      <c r="E2101" s="83"/>
      <c r="F2101" s="48"/>
      <c r="G2101" s="48"/>
      <c r="H2101" s="48"/>
      <c r="I2101" s="82"/>
      <c r="J2101" s="81"/>
      <c r="K2101" s="80"/>
      <c r="L2101" s="79"/>
      <c r="M2101" s="78"/>
      <c r="N2101" s="77"/>
      <c r="O2101" s="48"/>
      <c r="P2101" s="48"/>
    </row>
    <row r="2102" spans="1:16" x14ac:dyDescent="0.25">
      <c r="A2102" s="48"/>
      <c r="B2102" s="84"/>
      <c r="C2102" s="48"/>
      <c r="D2102" s="48"/>
      <c r="E2102" s="83"/>
      <c r="F2102" s="48"/>
      <c r="G2102" s="48"/>
      <c r="H2102" s="48"/>
      <c r="I2102" s="82"/>
      <c r="J2102" s="81"/>
      <c r="K2102" s="80"/>
      <c r="L2102" s="79"/>
      <c r="M2102" s="78"/>
      <c r="N2102" s="77"/>
      <c r="O2102" s="48"/>
      <c r="P2102" s="48"/>
    </row>
    <row r="2103" spans="1:16" x14ac:dyDescent="0.25">
      <c r="A2103" s="48"/>
      <c r="B2103" s="84"/>
      <c r="C2103" s="48"/>
      <c r="D2103" s="48"/>
      <c r="E2103" s="83"/>
      <c r="F2103" s="48"/>
      <c r="G2103" s="48"/>
      <c r="H2103" s="48"/>
      <c r="I2103" s="82"/>
      <c r="J2103" s="81"/>
      <c r="K2103" s="80"/>
      <c r="L2103" s="79"/>
      <c r="M2103" s="78"/>
      <c r="N2103" s="77"/>
      <c r="O2103" s="48"/>
      <c r="P2103" s="48"/>
    </row>
    <row r="2104" spans="1:16" x14ac:dyDescent="0.25">
      <c r="A2104" s="48"/>
      <c r="B2104" s="84"/>
      <c r="C2104" s="48"/>
      <c r="D2104" s="48"/>
      <c r="E2104" s="83"/>
      <c r="F2104" s="48"/>
      <c r="G2104" s="48"/>
      <c r="H2104" s="48"/>
      <c r="I2104" s="82"/>
      <c r="J2104" s="81"/>
      <c r="K2104" s="80"/>
      <c r="L2104" s="79"/>
      <c r="M2104" s="78"/>
      <c r="N2104" s="77"/>
      <c r="O2104" s="48"/>
      <c r="P2104" s="48"/>
    </row>
    <row r="2105" spans="1:16" x14ac:dyDescent="0.25">
      <c r="A2105" s="48"/>
      <c r="B2105" s="84"/>
      <c r="C2105" s="48"/>
      <c r="D2105" s="48"/>
      <c r="E2105" s="83"/>
      <c r="F2105" s="48"/>
      <c r="G2105" s="48"/>
      <c r="H2105" s="48"/>
      <c r="I2105" s="82"/>
      <c r="J2105" s="81"/>
      <c r="K2105" s="80"/>
      <c r="L2105" s="79"/>
      <c r="M2105" s="78"/>
      <c r="N2105" s="77"/>
      <c r="O2105" s="48"/>
      <c r="P2105" s="48"/>
    </row>
    <row r="2106" spans="1:16" x14ac:dyDescent="0.25">
      <c r="A2106" s="48"/>
      <c r="B2106" s="84"/>
      <c r="C2106" s="48"/>
      <c r="D2106" s="48"/>
      <c r="E2106" s="83"/>
      <c r="F2106" s="48"/>
      <c r="G2106" s="48"/>
      <c r="H2106" s="48"/>
      <c r="I2106" s="82"/>
      <c r="J2106" s="81"/>
      <c r="K2106" s="80"/>
      <c r="L2106" s="79"/>
      <c r="M2106" s="78"/>
      <c r="N2106" s="77"/>
      <c r="O2106" s="48"/>
      <c r="P2106" s="48"/>
    </row>
    <row r="2107" spans="1:16" x14ac:dyDescent="0.25">
      <c r="A2107" s="48"/>
      <c r="B2107" s="84"/>
      <c r="C2107" s="48"/>
      <c r="D2107" s="48"/>
      <c r="E2107" s="83"/>
      <c r="F2107" s="48"/>
      <c r="G2107" s="48"/>
      <c r="H2107" s="48"/>
      <c r="I2107" s="82"/>
      <c r="J2107" s="81"/>
      <c r="K2107" s="80"/>
      <c r="L2107" s="79"/>
      <c r="M2107" s="78"/>
      <c r="N2107" s="77"/>
      <c r="O2107" s="48"/>
      <c r="P2107" s="48"/>
    </row>
    <row r="2108" spans="1:16" x14ac:dyDescent="0.25">
      <c r="A2108" s="48"/>
      <c r="B2108" s="84"/>
      <c r="C2108" s="48"/>
      <c r="D2108" s="48"/>
      <c r="E2108" s="83"/>
      <c r="F2108" s="48"/>
      <c r="G2108" s="48"/>
      <c r="H2108" s="48"/>
      <c r="I2108" s="82"/>
      <c r="J2108" s="81"/>
      <c r="K2108" s="80"/>
      <c r="L2108" s="79"/>
      <c r="M2108" s="78"/>
      <c r="N2108" s="77"/>
      <c r="O2108" s="48"/>
      <c r="P2108" s="48"/>
    </row>
    <row r="2109" spans="1:16" x14ac:dyDescent="0.25">
      <c r="A2109" s="48"/>
      <c r="B2109" s="84"/>
      <c r="C2109" s="48"/>
      <c r="D2109" s="48"/>
      <c r="E2109" s="83"/>
      <c r="F2109" s="48"/>
      <c r="G2109" s="48"/>
      <c r="H2109" s="48"/>
      <c r="I2109" s="82"/>
      <c r="J2109" s="81"/>
      <c r="K2109" s="80"/>
      <c r="L2109" s="79"/>
      <c r="M2109" s="78"/>
      <c r="N2109" s="77"/>
      <c r="O2109" s="48"/>
      <c r="P2109" s="48"/>
    </row>
    <row r="2110" spans="1:16" x14ac:dyDescent="0.25">
      <c r="A2110" s="48"/>
      <c r="B2110" s="84"/>
      <c r="C2110" s="48"/>
      <c r="D2110" s="48"/>
      <c r="E2110" s="83"/>
      <c r="F2110" s="48"/>
      <c r="G2110" s="48"/>
      <c r="H2110" s="48"/>
      <c r="I2110" s="82"/>
      <c r="J2110" s="81"/>
      <c r="K2110" s="80"/>
      <c r="L2110" s="79"/>
      <c r="M2110" s="78"/>
      <c r="N2110" s="77"/>
      <c r="O2110" s="48"/>
      <c r="P2110" s="48"/>
    </row>
    <row r="2111" spans="1:16" x14ac:dyDescent="0.25">
      <c r="A2111" s="48"/>
      <c r="B2111" s="84"/>
      <c r="C2111" s="48"/>
      <c r="D2111" s="48"/>
      <c r="E2111" s="83"/>
      <c r="F2111" s="48"/>
      <c r="G2111" s="48"/>
      <c r="H2111" s="48"/>
      <c r="I2111" s="82"/>
      <c r="J2111" s="81"/>
      <c r="K2111" s="80"/>
      <c r="L2111" s="79"/>
      <c r="M2111" s="78"/>
      <c r="N2111" s="77"/>
      <c r="O2111" s="48"/>
      <c r="P2111" s="48"/>
    </row>
    <row r="2112" spans="1:16" x14ac:dyDescent="0.25">
      <c r="A2112" s="48"/>
      <c r="B2112" s="84"/>
      <c r="C2112" s="48"/>
      <c r="D2112" s="48"/>
      <c r="E2112" s="83"/>
      <c r="F2112" s="48"/>
      <c r="G2112" s="48"/>
      <c r="H2112" s="48"/>
      <c r="I2112" s="82"/>
      <c r="J2112" s="81"/>
      <c r="K2112" s="80"/>
      <c r="L2112" s="79"/>
      <c r="M2112" s="78"/>
      <c r="N2112" s="77"/>
      <c r="O2112" s="48"/>
      <c r="P2112" s="48"/>
    </row>
    <row r="2113" spans="1:16" x14ac:dyDescent="0.25">
      <c r="A2113" s="48"/>
      <c r="B2113" s="84"/>
      <c r="C2113" s="48"/>
      <c r="D2113" s="48"/>
      <c r="E2113" s="83"/>
      <c r="F2113" s="48"/>
      <c r="G2113" s="48"/>
      <c r="H2113" s="48"/>
      <c r="I2113" s="82"/>
      <c r="J2113" s="81"/>
      <c r="K2113" s="80"/>
      <c r="L2113" s="79"/>
      <c r="M2113" s="78"/>
      <c r="N2113" s="77"/>
      <c r="O2113" s="48"/>
      <c r="P2113" s="48"/>
    </row>
    <row r="2114" spans="1:16" x14ac:dyDescent="0.25">
      <c r="A2114" s="48"/>
      <c r="B2114" s="84"/>
      <c r="C2114" s="48"/>
      <c r="D2114" s="48"/>
      <c r="E2114" s="83"/>
      <c r="F2114" s="48"/>
      <c r="G2114" s="48"/>
      <c r="H2114" s="48"/>
      <c r="I2114" s="82"/>
      <c r="J2114" s="81"/>
      <c r="K2114" s="80"/>
      <c r="L2114" s="79"/>
      <c r="M2114" s="78"/>
      <c r="N2114" s="77"/>
      <c r="O2114" s="48"/>
      <c r="P2114" s="48"/>
    </row>
    <row r="2115" spans="1:16" x14ac:dyDescent="0.25">
      <c r="A2115" s="48"/>
      <c r="B2115" s="84"/>
      <c r="C2115" s="48"/>
      <c r="D2115" s="48"/>
      <c r="E2115" s="83"/>
      <c r="F2115" s="48"/>
      <c r="G2115" s="48"/>
      <c r="H2115" s="48"/>
      <c r="I2115" s="82"/>
      <c r="J2115" s="81"/>
      <c r="K2115" s="80"/>
      <c r="L2115" s="79"/>
      <c r="M2115" s="78"/>
      <c r="N2115" s="77"/>
      <c r="O2115" s="48"/>
      <c r="P2115" s="48"/>
    </row>
    <row r="2116" spans="1:16" x14ac:dyDescent="0.25">
      <c r="A2116" s="48"/>
      <c r="B2116" s="84"/>
      <c r="C2116" s="48"/>
      <c r="D2116" s="48"/>
      <c r="E2116" s="83"/>
      <c r="F2116" s="48"/>
      <c r="G2116" s="48"/>
      <c r="H2116" s="48"/>
      <c r="I2116" s="82"/>
      <c r="J2116" s="81"/>
      <c r="K2116" s="80"/>
      <c r="L2116" s="79"/>
      <c r="M2116" s="78"/>
      <c r="N2116" s="77"/>
      <c r="O2116" s="48"/>
      <c r="P2116" s="48"/>
    </row>
    <row r="2117" spans="1:16" x14ac:dyDescent="0.25">
      <c r="A2117" s="48"/>
      <c r="B2117" s="84"/>
      <c r="C2117" s="48"/>
      <c r="D2117" s="48"/>
      <c r="E2117" s="83"/>
      <c r="F2117" s="48"/>
      <c r="G2117" s="48"/>
      <c r="H2117" s="48"/>
      <c r="I2117" s="82"/>
      <c r="J2117" s="81"/>
      <c r="K2117" s="80"/>
      <c r="L2117" s="79"/>
      <c r="M2117" s="78"/>
      <c r="N2117" s="77"/>
      <c r="O2117" s="48"/>
      <c r="P2117" s="48"/>
    </row>
    <row r="2118" spans="1:16" x14ac:dyDescent="0.25">
      <c r="A2118" s="48"/>
      <c r="B2118" s="84"/>
      <c r="C2118" s="48"/>
      <c r="D2118" s="48"/>
      <c r="E2118" s="83"/>
      <c r="F2118" s="48"/>
      <c r="G2118" s="48"/>
      <c r="H2118" s="48"/>
      <c r="I2118" s="82"/>
      <c r="J2118" s="81"/>
      <c r="K2118" s="80"/>
      <c r="L2118" s="79"/>
      <c r="M2118" s="78"/>
      <c r="N2118" s="77"/>
      <c r="O2118" s="48"/>
      <c r="P2118" s="48"/>
    </row>
    <row r="2119" spans="1:16" x14ac:dyDescent="0.25">
      <c r="A2119" s="48"/>
      <c r="B2119" s="84"/>
      <c r="C2119" s="48"/>
      <c r="D2119" s="48"/>
      <c r="E2119" s="83"/>
      <c r="F2119" s="48"/>
      <c r="G2119" s="48"/>
      <c r="H2119" s="48"/>
      <c r="I2119" s="82"/>
      <c r="J2119" s="81"/>
      <c r="K2119" s="80"/>
      <c r="L2119" s="79"/>
      <c r="M2119" s="78"/>
      <c r="N2119" s="77"/>
      <c r="O2119" s="48"/>
      <c r="P2119" s="48"/>
    </row>
    <row r="2120" spans="1:16" x14ac:dyDescent="0.25">
      <c r="A2120" s="48"/>
      <c r="B2120" s="84"/>
      <c r="C2120" s="48"/>
      <c r="D2120" s="48"/>
      <c r="E2120" s="83"/>
      <c r="F2120" s="48"/>
      <c r="G2120" s="48"/>
      <c r="H2120" s="48"/>
      <c r="I2120" s="82"/>
      <c r="J2120" s="81"/>
      <c r="K2120" s="80"/>
      <c r="L2120" s="79"/>
      <c r="M2120" s="78"/>
      <c r="N2120" s="77"/>
      <c r="O2120" s="48"/>
      <c r="P2120" s="48"/>
    </row>
    <row r="2121" spans="1:16" x14ac:dyDescent="0.25">
      <c r="A2121" s="48"/>
      <c r="B2121" s="84"/>
      <c r="C2121" s="48"/>
      <c r="D2121" s="48"/>
      <c r="E2121" s="83"/>
      <c r="F2121" s="48"/>
      <c r="G2121" s="48"/>
      <c r="H2121" s="48"/>
      <c r="I2121" s="82"/>
      <c r="J2121" s="81"/>
      <c r="K2121" s="80"/>
      <c r="L2121" s="79"/>
      <c r="M2121" s="78"/>
      <c r="N2121" s="77"/>
      <c r="O2121" s="48"/>
      <c r="P2121" s="48"/>
    </row>
    <row r="2122" spans="1:16" x14ac:dyDescent="0.25">
      <c r="A2122" s="48"/>
      <c r="B2122" s="84"/>
      <c r="C2122" s="48"/>
      <c r="D2122" s="48"/>
      <c r="E2122" s="83"/>
      <c r="F2122" s="48"/>
      <c r="G2122" s="48"/>
      <c r="H2122" s="48"/>
      <c r="I2122" s="82"/>
      <c r="J2122" s="81"/>
      <c r="K2122" s="80"/>
      <c r="L2122" s="79"/>
      <c r="M2122" s="78"/>
      <c r="N2122" s="77"/>
      <c r="O2122" s="48"/>
      <c r="P2122" s="48"/>
    </row>
    <row r="2123" spans="1:16" x14ac:dyDescent="0.25">
      <c r="A2123" s="48"/>
      <c r="B2123" s="84"/>
      <c r="C2123" s="48"/>
      <c r="D2123" s="48"/>
      <c r="E2123" s="83"/>
      <c r="F2123" s="48"/>
      <c r="G2123" s="48"/>
      <c r="H2123" s="48"/>
      <c r="I2123" s="82"/>
      <c r="J2123" s="81"/>
      <c r="K2123" s="80"/>
      <c r="L2123" s="79"/>
      <c r="M2123" s="78"/>
      <c r="N2123" s="77"/>
      <c r="O2123" s="48"/>
      <c r="P2123" s="48"/>
    </row>
    <row r="2124" spans="1:16" x14ac:dyDescent="0.25">
      <c r="A2124" s="48"/>
      <c r="B2124" s="84"/>
      <c r="C2124" s="48"/>
      <c r="D2124" s="48"/>
      <c r="E2124" s="83"/>
      <c r="F2124" s="48"/>
      <c r="G2124" s="48"/>
      <c r="H2124" s="48"/>
      <c r="I2124" s="82"/>
      <c r="J2124" s="81"/>
      <c r="K2124" s="80"/>
      <c r="L2124" s="79"/>
      <c r="M2124" s="78"/>
      <c r="N2124" s="77"/>
      <c r="O2124" s="48"/>
      <c r="P2124" s="48"/>
    </row>
    <row r="2125" spans="1:16" x14ac:dyDescent="0.25">
      <c r="A2125" s="48"/>
      <c r="B2125" s="84"/>
      <c r="C2125" s="48"/>
      <c r="D2125" s="48"/>
      <c r="E2125" s="83"/>
      <c r="F2125" s="48"/>
      <c r="G2125" s="48"/>
      <c r="H2125" s="48"/>
      <c r="I2125" s="82"/>
      <c r="J2125" s="81"/>
      <c r="K2125" s="80"/>
      <c r="L2125" s="79"/>
      <c r="M2125" s="78"/>
      <c r="N2125" s="77"/>
      <c r="O2125" s="48"/>
      <c r="P2125" s="48"/>
    </row>
    <row r="2126" spans="1:16" x14ac:dyDescent="0.25">
      <c r="A2126" s="48"/>
      <c r="B2126" s="84"/>
      <c r="C2126" s="48"/>
      <c r="D2126" s="48"/>
      <c r="E2126" s="83"/>
      <c r="F2126" s="48"/>
      <c r="G2126" s="48"/>
      <c r="H2126" s="48"/>
      <c r="I2126" s="82"/>
      <c r="J2126" s="81"/>
      <c r="K2126" s="80"/>
      <c r="L2126" s="79"/>
      <c r="M2126" s="78"/>
      <c r="N2126" s="77"/>
      <c r="O2126" s="48"/>
      <c r="P2126" s="48"/>
    </row>
    <row r="2127" spans="1:16" x14ac:dyDescent="0.25">
      <c r="A2127" s="48"/>
      <c r="B2127" s="84"/>
      <c r="C2127" s="48"/>
      <c r="D2127" s="48"/>
      <c r="E2127" s="83"/>
      <c r="F2127" s="48"/>
      <c r="G2127" s="48"/>
      <c r="H2127" s="48"/>
      <c r="I2127" s="82"/>
      <c r="J2127" s="81"/>
      <c r="K2127" s="80"/>
      <c r="L2127" s="79"/>
      <c r="M2127" s="78"/>
      <c r="N2127" s="77"/>
      <c r="O2127" s="48"/>
      <c r="P2127" s="48"/>
    </row>
    <row r="2128" spans="1:16" x14ac:dyDescent="0.25">
      <c r="A2128" s="48"/>
      <c r="B2128" s="84"/>
      <c r="C2128" s="48"/>
      <c r="D2128" s="48"/>
      <c r="E2128" s="83"/>
      <c r="F2128" s="48"/>
      <c r="G2128" s="48"/>
      <c r="H2128" s="48"/>
      <c r="I2128" s="82"/>
      <c r="J2128" s="81"/>
      <c r="K2128" s="80"/>
      <c r="L2128" s="79"/>
      <c r="M2128" s="78"/>
      <c r="N2128" s="77"/>
      <c r="O2128" s="48"/>
      <c r="P2128" s="48"/>
    </row>
    <row r="2129" spans="1:16" x14ac:dyDescent="0.25">
      <c r="A2129" s="48"/>
      <c r="B2129" s="84"/>
      <c r="C2129" s="48"/>
      <c r="D2129" s="48"/>
      <c r="E2129" s="83"/>
      <c r="F2129" s="48"/>
      <c r="G2129" s="48"/>
      <c r="H2129" s="48"/>
      <c r="I2129" s="82"/>
      <c r="J2129" s="81"/>
      <c r="K2129" s="80"/>
      <c r="L2129" s="79"/>
      <c r="M2129" s="78"/>
      <c r="N2129" s="77"/>
      <c r="O2129" s="48"/>
      <c r="P2129" s="48"/>
    </row>
    <row r="2130" spans="1:16" x14ac:dyDescent="0.25">
      <c r="A2130" s="48"/>
      <c r="B2130" s="84"/>
      <c r="C2130" s="48"/>
      <c r="D2130" s="48"/>
      <c r="E2130" s="83"/>
      <c r="F2130" s="48"/>
      <c r="G2130" s="48"/>
      <c r="H2130" s="48"/>
      <c r="I2130" s="82"/>
      <c r="J2130" s="81"/>
      <c r="K2130" s="80"/>
      <c r="L2130" s="79"/>
      <c r="M2130" s="78"/>
      <c r="N2130" s="77"/>
      <c r="O2130" s="48"/>
      <c r="P2130" s="48"/>
    </row>
    <row r="2131" spans="1:16" x14ac:dyDescent="0.25">
      <c r="A2131" s="48"/>
      <c r="B2131" s="84"/>
      <c r="C2131" s="48"/>
      <c r="D2131" s="48"/>
      <c r="E2131" s="83"/>
      <c r="F2131" s="48"/>
      <c r="G2131" s="48"/>
      <c r="H2131" s="48"/>
      <c r="I2131" s="82"/>
      <c r="J2131" s="81"/>
      <c r="K2131" s="80"/>
      <c r="L2131" s="79"/>
      <c r="M2131" s="78"/>
      <c r="N2131" s="77"/>
      <c r="O2131" s="48"/>
      <c r="P2131" s="48"/>
    </row>
    <row r="2132" spans="1:16" x14ac:dyDescent="0.25">
      <c r="A2132" s="48"/>
      <c r="B2132" s="84"/>
      <c r="C2132" s="48"/>
      <c r="D2132" s="48"/>
      <c r="E2132" s="83"/>
      <c r="F2132" s="48"/>
      <c r="G2132" s="48"/>
      <c r="H2132" s="48"/>
      <c r="I2132" s="82"/>
      <c r="J2132" s="81"/>
      <c r="K2132" s="80"/>
      <c r="L2132" s="79"/>
      <c r="M2132" s="78"/>
      <c r="N2132" s="77"/>
      <c r="O2132" s="48"/>
      <c r="P2132" s="48"/>
    </row>
    <row r="2133" spans="1:16" x14ac:dyDescent="0.25">
      <c r="A2133" s="48"/>
      <c r="B2133" s="84"/>
      <c r="C2133" s="48"/>
      <c r="D2133" s="48"/>
      <c r="E2133" s="83"/>
      <c r="F2133" s="48"/>
      <c r="G2133" s="48"/>
      <c r="H2133" s="48"/>
      <c r="I2133" s="82"/>
      <c r="J2133" s="81"/>
      <c r="K2133" s="80"/>
      <c r="L2133" s="79"/>
      <c r="M2133" s="78"/>
      <c r="N2133" s="77"/>
      <c r="O2133" s="48"/>
      <c r="P2133" s="48"/>
    </row>
    <row r="2134" spans="1:16" x14ac:dyDescent="0.25">
      <c r="A2134" s="48"/>
      <c r="B2134" s="84"/>
      <c r="C2134" s="48"/>
      <c r="D2134" s="48"/>
      <c r="E2134" s="83"/>
      <c r="F2134" s="48"/>
      <c r="G2134" s="48"/>
      <c r="H2134" s="48"/>
      <c r="I2134" s="82"/>
      <c r="J2134" s="81"/>
      <c r="K2134" s="80"/>
      <c r="L2134" s="79"/>
      <c r="M2134" s="78"/>
      <c r="N2134" s="77"/>
      <c r="O2134" s="48"/>
      <c r="P2134" s="48"/>
    </row>
    <row r="2135" spans="1:16" x14ac:dyDescent="0.25">
      <c r="A2135" s="48"/>
      <c r="B2135" s="84"/>
      <c r="C2135" s="48"/>
      <c r="D2135" s="48"/>
      <c r="E2135" s="83"/>
      <c r="F2135" s="48"/>
      <c r="G2135" s="48"/>
      <c r="H2135" s="48"/>
      <c r="I2135" s="82"/>
      <c r="J2135" s="81"/>
      <c r="K2135" s="80"/>
      <c r="L2135" s="79"/>
      <c r="M2135" s="78"/>
      <c r="N2135" s="77"/>
      <c r="O2135" s="48"/>
      <c r="P2135" s="48"/>
    </row>
    <row r="2136" spans="1:16" x14ac:dyDescent="0.25">
      <c r="A2136" s="48"/>
      <c r="B2136" s="84"/>
      <c r="C2136" s="48"/>
      <c r="D2136" s="48"/>
      <c r="E2136" s="83"/>
      <c r="F2136" s="48"/>
      <c r="G2136" s="48"/>
      <c r="H2136" s="48"/>
      <c r="I2136" s="82"/>
      <c r="J2136" s="81"/>
      <c r="K2136" s="80"/>
      <c r="L2136" s="79"/>
      <c r="M2136" s="78"/>
      <c r="N2136" s="77"/>
      <c r="O2136" s="48"/>
      <c r="P2136" s="48"/>
    </row>
    <row r="2137" spans="1:16" x14ac:dyDescent="0.25">
      <c r="A2137" s="48"/>
      <c r="B2137" s="84"/>
      <c r="C2137" s="48"/>
      <c r="D2137" s="48"/>
      <c r="E2137" s="83"/>
      <c r="F2137" s="48"/>
      <c r="G2137" s="48"/>
      <c r="H2137" s="48"/>
      <c r="I2137" s="82"/>
      <c r="J2137" s="81"/>
      <c r="K2137" s="80"/>
      <c r="L2137" s="79"/>
      <c r="M2137" s="78"/>
      <c r="N2137" s="77"/>
      <c r="O2137" s="48"/>
      <c r="P2137" s="48"/>
    </row>
    <row r="2138" spans="1:16" x14ac:dyDescent="0.25">
      <c r="A2138" s="48"/>
      <c r="B2138" s="84"/>
      <c r="C2138" s="48"/>
      <c r="D2138" s="48"/>
      <c r="E2138" s="83"/>
      <c r="F2138" s="48"/>
      <c r="G2138" s="48"/>
      <c r="H2138" s="48"/>
      <c r="I2138" s="82"/>
      <c r="J2138" s="81"/>
      <c r="K2138" s="80"/>
      <c r="L2138" s="79"/>
      <c r="M2138" s="78"/>
      <c r="N2138" s="77"/>
      <c r="O2138" s="48"/>
      <c r="P2138" s="48"/>
    </row>
    <row r="2139" spans="1:16" x14ac:dyDescent="0.25">
      <c r="A2139" s="48"/>
      <c r="B2139" s="84"/>
      <c r="C2139" s="48"/>
      <c r="D2139" s="48"/>
      <c r="E2139" s="83"/>
      <c r="F2139" s="48"/>
      <c r="G2139" s="48"/>
      <c r="H2139" s="48"/>
      <c r="I2139" s="82"/>
      <c r="J2139" s="81"/>
      <c r="K2139" s="80"/>
      <c r="L2139" s="79"/>
      <c r="M2139" s="78"/>
      <c r="N2139" s="77"/>
      <c r="O2139" s="48"/>
      <c r="P2139" s="48"/>
    </row>
    <row r="2140" spans="1:16" x14ac:dyDescent="0.25">
      <c r="A2140" s="48"/>
      <c r="B2140" s="84"/>
      <c r="C2140" s="48"/>
      <c r="D2140" s="48"/>
      <c r="E2140" s="83"/>
      <c r="F2140" s="48"/>
      <c r="G2140" s="48"/>
      <c r="H2140" s="48"/>
      <c r="I2140" s="82"/>
      <c r="J2140" s="81"/>
      <c r="K2140" s="80"/>
      <c r="L2140" s="79"/>
      <c r="M2140" s="78"/>
      <c r="N2140" s="77"/>
      <c r="O2140" s="48"/>
      <c r="P2140" s="48"/>
    </row>
    <row r="2141" spans="1:16" x14ac:dyDescent="0.25">
      <c r="A2141" s="48"/>
      <c r="B2141" s="84"/>
      <c r="C2141" s="48"/>
      <c r="D2141" s="48"/>
      <c r="E2141" s="83"/>
      <c r="F2141" s="48"/>
      <c r="G2141" s="48"/>
      <c r="H2141" s="48"/>
      <c r="I2141" s="82"/>
      <c r="J2141" s="81"/>
      <c r="K2141" s="80"/>
      <c r="L2141" s="79"/>
      <c r="M2141" s="78"/>
      <c r="N2141" s="77"/>
      <c r="O2141" s="48"/>
      <c r="P2141" s="48"/>
    </row>
    <row r="2142" spans="1:16" x14ac:dyDescent="0.25">
      <c r="A2142" s="48"/>
      <c r="B2142" s="84"/>
      <c r="C2142" s="48"/>
      <c r="D2142" s="48"/>
      <c r="E2142" s="83"/>
      <c r="F2142" s="48"/>
      <c r="G2142" s="48"/>
      <c r="H2142" s="48"/>
      <c r="I2142" s="82"/>
      <c r="J2142" s="81"/>
      <c r="K2142" s="80"/>
      <c r="L2142" s="79"/>
      <c r="M2142" s="78"/>
      <c r="N2142" s="77"/>
      <c r="O2142" s="48"/>
      <c r="P2142" s="48"/>
    </row>
    <row r="2143" spans="1:16" x14ac:dyDescent="0.25">
      <c r="A2143" s="48"/>
      <c r="B2143" s="84"/>
      <c r="C2143" s="48"/>
      <c r="D2143" s="48"/>
      <c r="E2143" s="83"/>
      <c r="F2143" s="48"/>
      <c r="G2143" s="48"/>
      <c r="H2143" s="48"/>
      <c r="I2143" s="82"/>
      <c r="J2143" s="81"/>
      <c r="K2143" s="80"/>
      <c r="L2143" s="79"/>
      <c r="M2143" s="78"/>
      <c r="N2143" s="77"/>
      <c r="O2143" s="48"/>
      <c r="P2143" s="48"/>
    </row>
    <row r="2144" spans="1:16" x14ac:dyDescent="0.25">
      <c r="A2144" s="48"/>
      <c r="B2144" s="84"/>
      <c r="C2144" s="48"/>
      <c r="D2144" s="48"/>
      <c r="E2144" s="83"/>
      <c r="F2144" s="48"/>
      <c r="G2144" s="48"/>
      <c r="H2144" s="48"/>
      <c r="I2144" s="82"/>
      <c r="J2144" s="81"/>
      <c r="K2144" s="80"/>
      <c r="L2144" s="79"/>
      <c r="M2144" s="78"/>
      <c r="N2144" s="77"/>
      <c r="O2144" s="48"/>
      <c r="P2144" s="48"/>
    </row>
    <row r="2145" spans="1:16" x14ac:dyDescent="0.25">
      <c r="A2145" s="48"/>
      <c r="B2145" s="84"/>
      <c r="C2145" s="48"/>
      <c r="D2145" s="48"/>
      <c r="E2145" s="83"/>
      <c r="F2145" s="48"/>
      <c r="G2145" s="48"/>
      <c r="H2145" s="48"/>
      <c r="I2145" s="82"/>
      <c r="J2145" s="81"/>
      <c r="K2145" s="80"/>
      <c r="L2145" s="79"/>
      <c r="M2145" s="78"/>
      <c r="N2145" s="77"/>
      <c r="O2145" s="48"/>
      <c r="P2145" s="48"/>
    </row>
    <row r="2146" spans="1:16" x14ac:dyDescent="0.25">
      <c r="A2146" s="48"/>
      <c r="B2146" s="84"/>
      <c r="C2146" s="48"/>
      <c r="D2146" s="48"/>
      <c r="E2146" s="83"/>
      <c r="F2146" s="48"/>
      <c r="G2146" s="48"/>
      <c r="H2146" s="48"/>
      <c r="I2146" s="82"/>
      <c r="J2146" s="81"/>
      <c r="K2146" s="80"/>
      <c r="L2146" s="79"/>
      <c r="M2146" s="78"/>
      <c r="N2146" s="77"/>
      <c r="O2146" s="48"/>
      <c r="P2146" s="48"/>
    </row>
    <row r="2147" spans="1:16" x14ac:dyDescent="0.25">
      <c r="A2147" s="48"/>
      <c r="B2147" s="84"/>
      <c r="C2147" s="48"/>
      <c r="D2147" s="48"/>
      <c r="E2147" s="83"/>
      <c r="F2147" s="48"/>
      <c r="G2147" s="48"/>
      <c r="H2147" s="48"/>
      <c r="I2147" s="82"/>
      <c r="J2147" s="81"/>
      <c r="K2147" s="80"/>
      <c r="L2147" s="79"/>
      <c r="M2147" s="78"/>
      <c r="N2147" s="77"/>
      <c r="O2147" s="48"/>
      <c r="P2147" s="48"/>
    </row>
    <row r="2148" spans="1:16" x14ac:dyDescent="0.25">
      <c r="A2148" s="48"/>
      <c r="B2148" s="84"/>
      <c r="C2148" s="48"/>
      <c r="D2148" s="48"/>
      <c r="E2148" s="83"/>
      <c r="F2148" s="48"/>
      <c r="G2148" s="48"/>
      <c r="H2148" s="48"/>
      <c r="I2148" s="82"/>
      <c r="J2148" s="81"/>
      <c r="K2148" s="80"/>
      <c r="L2148" s="79"/>
      <c r="M2148" s="78"/>
      <c r="N2148" s="77"/>
      <c r="O2148" s="48"/>
      <c r="P2148" s="48"/>
    </row>
    <row r="2149" spans="1:16" x14ac:dyDescent="0.25">
      <c r="A2149" s="48"/>
      <c r="B2149" s="84"/>
      <c r="C2149" s="48"/>
      <c r="D2149" s="48"/>
      <c r="E2149" s="83"/>
      <c r="F2149" s="48"/>
      <c r="G2149" s="48"/>
      <c r="H2149" s="48"/>
      <c r="I2149" s="82"/>
      <c r="J2149" s="81"/>
      <c r="K2149" s="80"/>
      <c r="L2149" s="79"/>
      <c r="M2149" s="78"/>
      <c r="N2149" s="77"/>
      <c r="O2149" s="48"/>
      <c r="P2149" s="48"/>
    </row>
    <row r="2150" spans="1:16" x14ac:dyDescent="0.25">
      <c r="A2150" s="48"/>
      <c r="B2150" s="84"/>
      <c r="C2150" s="48"/>
      <c r="D2150" s="48"/>
      <c r="E2150" s="83"/>
      <c r="F2150" s="48"/>
      <c r="G2150" s="48"/>
      <c r="H2150" s="48"/>
      <c r="I2150" s="82"/>
      <c r="J2150" s="81"/>
      <c r="K2150" s="80"/>
      <c r="L2150" s="79"/>
      <c r="M2150" s="78"/>
      <c r="N2150" s="77"/>
      <c r="O2150" s="48"/>
      <c r="P2150" s="48"/>
    </row>
    <row r="2151" spans="1:16" x14ac:dyDescent="0.25">
      <c r="A2151" s="48"/>
      <c r="B2151" s="84"/>
      <c r="C2151" s="48"/>
      <c r="D2151" s="48"/>
      <c r="E2151" s="83"/>
      <c r="F2151" s="48"/>
      <c r="G2151" s="48"/>
      <c r="H2151" s="48"/>
      <c r="I2151" s="82"/>
      <c r="J2151" s="81"/>
      <c r="K2151" s="80"/>
      <c r="L2151" s="79"/>
      <c r="M2151" s="78"/>
      <c r="N2151" s="77"/>
      <c r="O2151" s="48"/>
      <c r="P2151" s="48"/>
    </row>
    <row r="2152" spans="1:16" x14ac:dyDescent="0.25">
      <c r="A2152" s="48"/>
      <c r="B2152" s="84"/>
      <c r="C2152" s="48"/>
      <c r="D2152" s="48"/>
      <c r="E2152" s="83"/>
      <c r="F2152" s="48"/>
      <c r="G2152" s="48"/>
      <c r="H2152" s="48"/>
      <c r="I2152" s="82"/>
      <c r="J2152" s="81"/>
      <c r="K2152" s="80"/>
      <c r="L2152" s="79"/>
      <c r="M2152" s="78"/>
      <c r="N2152" s="77"/>
      <c r="O2152" s="48"/>
      <c r="P2152" s="48"/>
    </row>
    <row r="2153" spans="1:16" x14ac:dyDescent="0.25">
      <c r="A2153" s="48"/>
      <c r="B2153" s="84"/>
      <c r="C2153" s="48"/>
      <c r="D2153" s="48"/>
      <c r="E2153" s="83"/>
      <c r="F2153" s="48"/>
      <c r="G2153" s="48"/>
      <c r="H2153" s="48"/>
      <c r="I2153" s="82"/>
      <c r="J2153" s="81"/>
      <c r="K2153" s="80"/>
      <c r="L2153" s="79"/>
      <c r="M2153" s="78"/>
      <c r="N2153" s="77"/>
      <c r="O2153" s="48"/>
      <c r="P2153" s="48"/>
    </row>
    <row r="2154" spans="1:16" x14ac:dyDescent="0.25">
      <c r="A2154" s="48"/>
      <c r="B2154" s="84"/>
      <c r="C2154" s="48"/>
      <c r="D2154" s="48"/>
      <c r="E2154" s="83"/>
      <c r="F2154" s="48"/>
      <c r="G2154" s="48"/>
      <c r="H2154" s="48"/>
      <c r="I2154" s="82"/>
      <c r="J2154" s="81"/>
      <c r="K2154" s="80"/>
      <c r="L2154" s="79"/>
      <c r="M2154" s="78"/>
      <c r="N2154" s="77"/>
      <c r="O2154" s="48"/>
      <c r="P2154" s="48"/>
    </row>
    <row r="2155" spans="1:16" x14ac:dyDescent="0.25">
      <c r="A2155" s="48"/>
      <c r="B2155" s="84"/>
      <c r="C2155" s="48"/>
      <c r="D2155" s="48"/>
      <c r="E2155" s="83"/>
      <c r="F2155" s="48"/>
      <c r="G2155" s="48"/>
      <c r="H2155" s="48"/>
      <c r="I2155" s="82"/>
      <c r="J2155" s="81"/>
      <c r="K2155" s="80"/>
      <c r="L2155" s="79"/>
      <c r="M2155" s="78"/>
      <c r="N2155" s="77"/>
      <c r="O2155" s="48"/>
      <c r="P2155" s="48"/>
    </row>
    <row r="2156" spans="1:16" x14ac:dyDescent="0.25">
      <c r="A2156" s="48"/>
      <c r="B2156" s="84"/>
      <c r="C2156" s="48"/>
      <c r="D2156" s="48"/>
      <c r="E2156" s="83"/>
      <c r="F2156" s="48"/>
      <c r="G2156" s="48"/>
      <c r="H2156" s="48"/>
      <c r="I2156" s="82"/>
      <c r="J2156" s="81"/>
      <c r="K2156" s="80"/>
      <c r="L2156" s="79"/>
      <c r="M2156" s="78"/>
      <c r="N2156" s="77"/>
      <c r="O2156" s="48"/>
      <c r="P2156" s="48"/>
    </row>
    <row r="2157" spans="1:16" x14ac:dyDescent="0.25">
      <c r="A2157" s="48"/>
      <c r="B2157" s="84"/>
      <c r="C2157" s="48"/>
      <c r="D2157" s="48"/>
      <c r="E2157" s="83"/>
      <c r="F2157" s="48"/>
      <c r="G2157" s="48"/>
      <c r="H2157" s="48"/>
      <c r="I2157" s="82"/>
      <c r="J2157" s="81"/>
      <c r="K2157" s="80"/>
      <c r="L2157" s="79"/>
      <c r="M2157" s="78"/>
      <c r="N2157" s="77"/>
      <c r="O2157" s="48"/>
      <c r="P2157" s="48"/>
    </row>
    <row r="2158" spans="1:16" x14ac:dyDescent="0.25">
      <c r="A2158" s="48"/>
      <c r="B2158" s="84"/>
      <c r="C2158" s="48"/>
      <c r="D2158" s="48"/>
      <c r="E2158" s="83"/>
      <c r="F2158" s="48"/>
      <c r="G2158" s="48"/>
      <c r="H2158" s="48"/>
      <c r="I2158" s="82"/>
      <c r="J2158" s="81"/>
      <c r="K2158" s="80"/>
      <c r="L2158" s="79"/>
      <c r="M2158" s="78"/>
      <c r="N2158" s="77"/>
      <c r="O2158" s="48"/>
      <c r="P2158" s="48"/>
    </row>
    <row r="2159" spans="1:16" x14ac:dyDescent="0.25">
      <c r="A2159" s="48"/>
      <c r="B2159" s="84"/>
      <c r="C2159" s="48"/>
      <c r="D2159" s="48"/>
      <c r="E2159" s="83"/>
      <c r="F2159" s="48"/>
      <c r="G2159" s="48"/>
      <c r="H2159" s="48"/>
      <c r="I2159" s="82"/>
      <c r="J2159" s="81"/>
      <c r="K2159" s="80"/>
      <c r="L2159" s="79"/>
      <c r="M2159" s="78"/>
      <c r="N2159" s="77"/>
      <c r="O2159" s="48"/>
      <c r="P2159" s="48"/>
    </row>
    <row r="2160" spans="1:16" x14ac:dyDescent="0.25">
      <c r="A2160" s="48"/>
      <c r="B2160" s="84"/>
      <c r="C2160" s="48"/>
      <c r="D2160" s="48"/>
      <c r="E2160" s="83"/>
      <c r="F2160" s="48"/>
      <c r="G2160" s="48"/>
      <c r="H2160" s="48"/>
      <c r="I2160" s="82"/>
      <c r="J2160" s="81"/>
      <c r="K2160" s="80"/>
      <c r="L2160" s="79"/>
      <c r="M2160" s="78"/>
      <c r="N2160" s="77"/>
      <c r="O2160" s="48"/>
      <c r="P2160" s="48"/>
    </row>
    <row r="2161" spans="1:16" x14ac:dyDescent="0.25">
      <c r="A2161" s="48"/>
      <c r="B2161" s="84"/>
      <c r="C2161" s="48"/>
      <c r="D2161" s="48"/>
      <c r="E2161" s="83"/>
      <c r="F2161" s="48"/>
      <c r="G2161" s="48"/>
      <c r="H2161" s="48"/>
      <c r="I2161" s="82"/>
      <c r="J2161" s="81"/>
      <c r="K2161" s="80"/>
      <c r="L2161" s="79"/>
      <c r="M2161" s="78"/>
      <c r="N2161" s="77"/>
      <c r="O2161" s="48"/>
      <c r="P2161" s="48"/>
    </row>
    <row r="2162" spans="1:16" x14ac:dyDescent="0.25">
      <c r="A2162" s="48"/>
      <c r="B2162" s="84"/>
      <c r="C2162" s="48"/>
      <c r="D2162" s="48"/>
      <c r="E2162" s="83"/>
      <c r="F2162" s="48"/>
      <c r="G2162" s="48"/>
      <c r="H2162" s="48"/>
      <c r="I2162" s="82"/>
      <c r="J2162" s="81"/>
      <c r="K2162" s="80"/>
      <c r="L2162" s="79"/>
      <c r="M2162" s="78"/>
      <c r="N2162" s="77"/>
      <c r="O2162" s="48"/>
      <c r="P2162" s="48"/>
    </row>
    <row r="2163" spans="1:16" x14ac:dyDescent="0.25">
      <c r="A2163" s="48"/>
      <c r="B2163" s="84"/>
      <c r="C2163" s="48"/>
      <c r="D2163" s="48"/>
      <c r="E2163" s="83"/>
      <c r="F2163" s="48"/>
      <c r="G2163" s="48"/>
      <c r="H2163" s="48"/>
      <c r="I2163" s="82"/>
      <c r="J2163" s="81"/>
      <c r="K2163" s="80"/>
      <c r="L2163" s="79"/>
      <c r="M2163" s="78"/>
      <c r="N2163" s="77"/>
      <c r="O2163" s="48"/>
      <c r="P2163" s="48"/>
    </row>
    <row r="2164" spans="1:16" x14ac:dyDescent="0.25">
      <c r="A2164" s="48"/>
      <c r="B2164" s="84"/>
      <c r="C2164" s="48"/>
      <c r="D2164" s="48"/>
      <c r="E2164" s="83"/>
      <c r="F2164" s="48"/>
      <c r="G2164" s="48"/>
      <c r="H2164" s="48"/>
      <c r="I2164" s="82"/>
      <c r="J2164" s="81"/>
      <c r="K2164" s="80"/>
      <c r="L2164" s="79"/>
      <c r="M2164" s="78"/>
      <c r="N2164" s="77"/>
      <c r="O2164" s="48"/>
      <c r="P2164" s="48"/>
    </row>
    <row r="2165" spans="1:16" x14ac:dyDescent="0.25">
      <c r="A2165" s="48"/>
      <c r="B2165" s="84"/>
      <c r="C2165" s="48"/>
      <c r="D2165" s="48"/>
      <c r="E2165" s="83"/>
      <c r="F2165" s="48"/>
      <c r="G2165" s="48"/>
      <c r="H2165" s="48"/>
      <c r="I2165" s="82"/>
      <c r="J2165" s="81"/>
      <c r="K2165" s="80"/>
      <c r="L2165" s="79"/>
      <c r="M2165" s="78"/>
      <c r="N2165" s="77"/>
      <c r="O2165" s="48"/>
      <c r="P2165" s="48"/>
    </row>
    <row r="2166" spans="1:16" x14ac:dyDescent="0.25">
      <c r="A2166" s="48"/>
      <c r="B2166" s="84"/>
      <c r="C2166" s="48"/>
      <c r="D2166" s="48"/>
      <c r="E2166" s="83"/>
      <c r="F2166" s="48"/>
      <c r="G2166" s="48"/>
      <c r="H2166" s="48"/>
      <c r="I2166" s="82"/>
      <c r="J2166" s="81"/>
      <c r="K2166" s="80"/>
      <c r="L2166" s="79"/>
      <c r="M2166" s="78"/>
      <c r="N2166" s="77"/>
      <c r="O2166" s="48"/>
      <c r="P2166" s="48"/>
    </row>
    <row r="2167" spans="1:16" x14ac:dyDescent="0.25">
      <c r="A2167" s="48"/>
      <c r="B2167" s="84"/>
      <c r="C2167" s="48"/>
      <c r="D2167" s="48"/>
      <c r="E2167" s="83"/>
      <c r="F2167" s="48"/>
      <c r="G2167" s="48"/>
      <c r="H2167" s="48"/>
      <c r="I2167" s="82"/>
      <c r="J2167" s="81"/>
      <c r="K2167" s="80"/>
      <c r="L2167" s="79"/>
      <c r="M2167" s="78"/>
      <c r="N2167" s="77"/>
      <c r="O2167" s="48"/>
      <c r="P2167" s="48"/>
    </row>
    <row r="2168" spans="1:16" x14ac:dyDescent="0.25">
      <c r="A2168" s="48"/>
      <c r="B2168" s="84"/>
      <c r="C2168" s="48"/>
      <c r="D2168" s="48"/>
      <c r="E2168" s="83"/>
      <c r="F2168" s="48"/>
      <c r="G2168" s="48"/>
      <c r="H2168" s="48"/>
      <c r="I2168" s="82"/>
      <c r="J2168" s="81"/>
      <c r="K2168" s="80"/>
      <c r="L2168" s="79"/>
      <c r="M2168" s="78"/>
      <c r="N2168" s="77"/>
      <c r="O2168" s="48"/>
      <c r="P2168" s="48"/>
    </row>
    <row r="2169" spans="1:16" x14ac:dyDescent="0.25">
      <c r="A2169" s="48"/>
      <c r="B2169" s="84"/>
      <c r="C2169" s="48"/>
      <c r="D2169" s="48"/>
      <c r="E2169" s="83"/>
      <c r="F2169" s="48"/>
      <c r="G2169" s="48"/>
      <c r="H2169" s="48"/>
      <c r="I2169" s="82"/>
      <c r="J2169" s="81"/>
      <c r="K2169" s="80"/>
      <c r="L2169" s="79"/>
      <c r="M2169" s="78"/>
      <c r="N2169" s="77"/>
      <c r="O2169" s="48"/>
      <c r="P2169" s="48"/>
    </row>
    <row r="2170" spans="1:16" x14ac:dyDescent="0.25">
      <c r="A2170" s="48"/>
      <c r="B2170" s="84"/>
      <c r="C2170" s="48"/>
      <c r="D2170" s="48"/>
      <c r="E2170" s="83"/>
      <c r="F2170" s="48"/>
      <c r="G2170" s="48"/>
      <c r="H2170" s="48"/>
      <c r="I2170" s="82"/>
      <c r="J2170" s="81"/>
      <c r="K2170" s="80"/>
      <c r="L2170" s="79"/>
      <c r="M2170" s="78"/>
      <c r="N2170" s="77"/>
      <c r="O2170" s="48"/>
      <c r="P2170" s="48"/>
    </row>
    <row r="2171" spans="1:16" x14ac:dyDescent="0.25">
      <c r="A2171" s="48"/>
      <c r="B2171" s="84"/>
      <c r="C2171" s="48"/>
      <c r="D2171" s="48"/>
      <c r="E2171" s="83"/>
      <c r="F2171" s="48"/>
      <c r="G2171" s="48"/>
      <c r="H2171" s="48"/>
      <c r="I2171" s="82"/>
      <c r="J2171" s="81"/>
      <c r="K2171" s="80"/>
      <c r="L2171" s="79"/>
      <c r="M2171" s="78"/>
      <c r="N2171" s="77"/>
      <c r="O2171" s="48"/>
      <c r="P2171" s="48"/>
    </row>
    <row r="2172" spans="1:16" x14ac:dyDescent="0.25">
      <c r="A2172" s="48"/>
      <c r="B2172" s="84"/>
      <c r="C2172" s="48"/>
      <c r="D2172" s="48"/>
      <c r="E2172" s="83"/>
      <c r="F2172" s="48"/>
      <c r="G2172" s="48"/>
      <c r="H2172" s="48"/>
      <c r="I2172" s="82"/>
      <c r="J2172" s="81"/>
      <c r="K2172" s="80"/>
      <c r="L2172" s="79"/>
      <c r="M2172" s="78"/>
      <c r="N2172" s="77"/>
      <c r="O2172" s="48"/>
      <c r="P2172" s="48"/>
    </row>
    <row r="2173" spans="1:16" x14ac:dyDescent="0.25">
      <c r="A2173" s="48"/>
      <c r="B2173" s="84"/>
      <c r="C2173" s="48"/>
      <c r="D2173" s="48"/>
      <c r="E2173" s="83"/>
      <c r="F2173" s="48"/>
      <c r="G2173" s="48"/>
      <c r="H2173" s="48"/>
      <c r="I2173" s="82"/>
      <c r="J2173" s="81"/>
      <c r="K2173" s="80"/>
      <c r="L2173" s="79"/>
      <c r="M2173" s="78"/>
      <c r="N2173" s="77"/>
      <c r="O2173" s="48"/>
      <c r="P2173" s="48"/>
    </row>
    <row r="2174" spans="1:16" x14ac:dyDescent="0.25">
      <c r="A2174" s="48"/>
      <c r="B2174" s="84"/>
      <c r="C2174" s="48"/>
      <c r="D2174" s="48"/>
      <c r="E2174" s="83"/>
      <c r="F2174" s="48"/>
      <c r="G2174" s="48"/>
      <c r="H2174" s="48"/>
      <c r="I2174" s="82"/>
      <c r="J2174" s="81"/>
      <c r="K2174" s="80"/>
      <c r="L2174" s="79"/>
      <c r="M2174" s="78"/>
      <c r="N2174" s="77"/>
      <c r="O2174" s="48"/>
      <c r="P2174" s="48"/>
    </row>
    <row r="2175" spans="1:16" x14ac:dyDescent="0.25">
      <c r="A2175" s="48"/>
      <c r="B2175" s="84"/>
      <c r="C2175" s="48"/>
      <c r="D2175" s="48"/>
      <c r="E2175" s="83"/>
      <c r="F2175" s="48"/>
      <c r="G2175" s="48"/>
      <c r="H2175" s="48"/>
      <c r="I2175" s="82"/>
      <c r="J2175" s="81"/>
      <c r="K2175" s="80"/>
      <c r="L2175" s="79"/>
      <c r="M2175" s="78"/>
      <c r="N2175" s="77"/>
      <c r="O2175" s="48"/>
      <c r="P2175" s="48"/>
    </row>
    <row r="2176" spans="1:16" x14ac:dyDescent="0.25">
      <c r="A2176" s="48"/>
      <c r="B2176" s="84"/>
      <c r="C2176" s="48"/>
      <c r="D2176" s="48"/>
      <c r="E2176" s="83"/>
      <c r="F2176" s="48"/>
      <c r="G2176" s="48"/>
      <c r="H2176" s="48"/>
      <c r="I2176" s="82"/>
      <c r="J2176" s="81"/>
      <c r="K2176" s="80"/>
      <c r="L2176" s="79"/>
      <c r="M2176" s="78"/>
      <c r="N2176" s="77"/>
      <c r="O2176" s="48"/>
      <c r="P2176" s="48"/>
    </row>
    <row r="2177" spans="1:16" x14ac:dyDescent="0.25">
      <c r="A2177" s="48"/>
      <c r="B2177" s="84"/>
      <c r="C2177" s="48"/>
      <c r="D2177" s="48"/>
      <c r="E2177" s="83"/>
      <c r="F2177" s="48"/>
      <c r="G2177" s="48"/>
      <c r="H2177" s="48"/>
      <c r="I2177" s="82"/>
      <c r="J2177" s="81"/>
      <c r="K2177" s="80"/>
      <c r="L2177" s="79"/>
      <c r="M2177" s="78"/>
      <c r="N2177" s="77"/>
      <c r="O2177" s="48"/>
      <c r="P2177" s="48"/>
    </row>
    <row r="2178" spans="1:16" x14ac:dyDescent="0.25">
      <c r="A2178" s="48"/>
      <c r="B2178" s="84"/>
      <c r="C2178" s="48"/>
      <c r="D2178" s="48"/>
      <c r="E2178" s="83"/>
      <c r="F2178" s="48"/>
      <c r="G2178" s="48"/>
      <c r="H2178" s="48"/>
      <c r="I2178" s="82"/>
      <c r="J2178" s="81"/>
      <c r="K2178" s="80"/>
      <c r="L2178" s="79"/>
      <c r="M2178" s="78"/>
      <c r="N2178" s="77"/>
      <c r="O2178" s="48"/>
      <c r="P2178" s="48"/>
    </row>
    <row r="2179" spans="1:16" x14ac:dyDescent="0.25">
      <c r="A2179" s="48"/>
      <c r="B2179" s="84"/>
      <c r="C2179" s="48"/>
      <c r="D2179" s="48"/>
      <c r="E2179" s="83"/>
      <c r="F2179" s="48"/>
      <c r="G2179" s="48"/>
      <c r="H2179" s="48"/>
      <c r="I2179" s="82"/>
      <c r="J2179" s="81"/>
      <c r="K2179" s="80"/>
      <c r="L2179" s="79"/>
      <c r="M2179" s="78"/>
      <c r="N2179" s="77"/>
      <c r="O2179" s="48"/>
      <c r="P2179" s="48"/>
    </row>
    <row r="2180" spans="1:16" x14ac:dyDescent="0.25">
      <c r="A2180" s="48"/>
      <c r="B2180" s="84"/>
      <c r="C2180" s="48"/>
      <c r="D2180" s="48"/>
      <c r="E2180" s="83"/>
      <c r="F2180" s="48"/>
      <c r="G2180" s="48"/>
      <c r="H2180" s="48"/>
      <c r="I2180" s="82"/>
      <c r="J2180" s="81"/>
      <c r="K2180" s="80"/>
      <c r="L2180" s="79"/>
      <c r="M2180" s="78"/>
      <c r="N2180" s="77"/>
      <c r="O2180" s="48"/>
      <c r="P2180" s="48"/>
    </row>
    <row r="2181" spans="1:16" x14ac:dyDescent="0.25">
      <c r="A2181" s="48"/>
      <c r="B2181" s="84"/>
      <c r="C2181" s="48"/>
      <c r="D2181" s="48"/>
      <c r="E2181" s="83"/>
      <c r="F2181" s="48"/>
      <c r="G2181" s="48"/>
      <c r="H2181" s="48"/>
      <c r="I2181" s="82"/>
      <c r="J2181" s="81"/>
      <c r="K2181" s="80"/>
      <c r="L2181" s="79"/>
      <c r="M2181" s="78"/>
      <c r="N2181" s="77"/>
      <c r="O2181" s="48"/>
      <c r="P2181" s="48"/>
    </row>
    <row r="2182" spans="1:16" x14ac:dyDescent="0.25">
      <c r="A2182" s="48"/>
      <c r="B2182" s="84"/>
      <c r="C2182" s="48"/>
      <c r="D2182" s="48"/>
      <c r="E2182" s="83"/>
      <c r="F2182" s="48"/>
      <c r="G2182" s="48"/>
      <c r="H2182" s="48"/>
      <c r="I2182" s="82"/>
      <c r="J2182" s="81"/>
      <c r="K2182" s="80"/>
      <c r="L2182" s="79"/>
      <c r="M2182" s="78"/>
      <c r="N2182" s="77"/>
      <c r="O2182" s="48"/>
      <c r="P2182" s="48"/>
    </row>
    <row r="2183" spans="1:16" x14ac:dyDescent="0.25">
      <c r="A2183" s="48"/>
      <c r="B2183" s="84"/>
      <c r="C2183" s="48"/>
      <c r="D2183" s="48"/>
      <c r="E2183" s="83"/>
      <c r="F2183" s="48"/>
      <c r="G2183" s="48"/>
      <c r="H2183" s="48"/>
      <c r="I2183" s="82"/>
      <c r="J2183" s="81"/>
      <c r="K2183" s="80"/>
      <c r="L2183" s="79"/>
      <c r="M2183" s="78"/>
      <c r="N2183" s="77"/>
      <c r="O2183" s="48"/>
      <c r="P2183" s="48"/>
    </row>
    <row r="2184" spans="1:16" x14ac:dyDescent="0.25">
      <c r="A2184" s="48"/>
      <c r="B2184" s="84"/>
      <c r="C2184" s="48"/>
      <c r="D2184" s="48"/>
      <c r="E2184" s="83"/>
      <c r="F2184" s="48"/>
      <c r="G2184" s="48"/>
      <c r="H2184" s="48"/>
      <c r="I2184" s="82"/>
      <c r="J2184" s="81"/>
      <c r="K2184" s="80"/>
      <c r="L2184" s="79"/>
      <c r="M2184" s="78"/>
      <c r="N2184" s="77"/>
      <c r="O2184" s="48"/>
      <c r="P2184" s="48"/>
    </row>
    <row r="2185" spans="1:16" x14ac:dyDescent="0.25">
      <c r="A2185" s="48"/>
      <c r="B2185" s="84"/>
      <c r="C2185" s="48"/>
      <c r="D2185" s="48"/>
      <c r="E2185" s="83"/>
      <c r="F2185" s="48"/>
      <c r="G2185" s="48"/>
      <c r="H2185" s="48"/>
      <c r="I2185" s="82"/>
      <c r="J2185" s="81"/>
      <c r="K2185" s="80"/>
      <c r="L2185" s="79"/>
      <c r="M2185" s="78"/>
      <c r="N2185" s="77"/>
      <c r="O2185" s="48"/>
      <c r="P2185" s="48"/>
    </row>
    <row r="2186" spans="1:16" x14ac:dyDescent="0.25">
      <c r="A2186" s="48"/>
      <c r="B2186" s="84"/>
      <c r="C2186" s="48"/>
      <c r="D2186" s="48"/>
      <c r="E2186" s="83"/>
      <c r="F2186" s="48"/>
      <c r="G2186" s="48"/>
      <c r="H2186" s="48"/>
      <c r="I2186" s="82"/>
      <c r="J2186" s="81"/>
      <c r="K2186" s="80"/>
      <c r="L2186" s="79"/>
      <c r="M2186" s="78"/>
      <c r="N2186" s="77"/>
      <c r="O2186" s="48"/>
      <c r="P2186" s="48"/>
    </row>
    <row r="2187" spans="1:16" x14ac:dyDescent="0.25">
      <c r="A2187" s="48"/>
      <c r="B2187" s="84"/>
      <c r="C2187" s="48"/>
      <c r="D2187" s="48"/>
      <c r="E2187" s="83"/>
      <c r="F2187" s="48"/>
      <c r="G2187" s="48"/>
      <c r="H2187" s="48"/>
      <c r="I2187" s="82"/>
      <c r="J2187" s="81"/>
      <c r="K2187" s="80"/>
      <c r="L2187" s="79"/>
      <c r="M2187" s="78"/>
      <c r="N2187" s="77"/>
      <c r="O2187" s="48"/>
      <c r="P2187" s="48"/>
    </row>
    <row r="2188" spans="1:16" x14ac:dyDescent="0.25">
      <c r="A2188" s="48"/>
      <c r="B2188" s="84"/>
      <c r="C2188" s="48"/>
      <c r="D2188" s="48"/>
      <c r="E2188" s="83"/>
      <c r="F2188" s="48"/>
      <c r="G2188" s="48"/>
      <c r="H2188" s="48"/>
      <c r="I2188" s="82"/>
      <c r="J2188" s="81"/>
      <c r="K2188" s="80"/>
      <c r="L2188" s="79"/>
      <c r="M2188" s="78"/>
      <c r="N2188" s="77"/>
      <c r="O2188" s="48"/>
      <c r="P2188" s="48"/>
    </row>
    <row r="2189" spans="1:16" x14ac:dyDescent="0.25">
      <c r="A2189" s="48"/>
      <c r="B2189" s="84"/>
      <c r="C2189" s="48"/>
      <c r="D2189" s="48"/>
      <c r="E2189" s="83"/>
      <c r="F2189" s="48"/>
      <c r="G2189" s="48"/>
      <c r="H2189" s="48"/>
      <c r="I2189" s="82"/>
      <c r="J2189" s="81"/>
      <c r="K2189" s="80"/>
      <c r="L2189" s="79"/>
      <c r="M2189" s="78"/>
      <c r="N2189" s="77"/>
      <c r="O2189" s="48"/>
      <c r="P2189" s="48"/>
    </row>
    <row r="2190" spans="1:16" x14ac:dyDescent="0.25">
      <c r="A2190" s="48"/>
      <c r="B2190" s="84"/>
      <c r="C2190" s="48"/>
      <c r="D2190" s="48"/>
      <c r="E2190" s="83"/>
      <c r="F2190" s="48"/>
      <c r="G2190" s="48"/>
      <c r="H2190" s="48"/>
      <c r="I2190" s="82"/>
      <c r="J2190" s="81"/>
      <c r="K2190" s="80"/>
      <c r="L2190" s="79"/>
      <c r="M2190" s="78"/>
      <c r="N2190" s="77"/>
      <c r="O2190" s="48"/>
      <c r="P2190" s="48"/>
    </row>
    <row r="2191" spans="1:16" x14ac:dyDescent="0.25">
      <c r="A2191" s="48"/>
      <c r="B2191" s="84"/>
      <c r="C2191" s="48"/>
      <c r="D2191" s="48"/>
      <c r="E2191" s="83"/>
      <c r="F2191" s="48"/>
      <c r="G2191" s="48"/>
      <c r="H2191" s="48"/>
      <c r="I2191" s="82"/>
      <c r="J2191" s="81"/>
      <c r="K2191" s="80"/>
      <c r="L2191" s="79"/>
      <c r="M2191" s="78"/>
      <c r="N2191" s="77"/>
      <c r="O2191" s="48"/>
      <c r="P2191" s="48"/>
    </row>
    <row r="2192" spans="1:16" x14ac:dyDescent="0.25">
      <c r="A2192" s="48"/>
      <c r="B2192" s="84"/>
      <c r="C2192" s="48"/>
      <c r="D2192" s="48"/>
      <c r="E2192" s="83"/>
      <c r="F2192" s="48"/>
      <c r="G2192" s="48"/>
      <c r="H2192" s="48"/>
      <c r="I2192" s="82"/>
      <c r="J2192" s="81"/>
      <c r="K2192" s="80"/>
      <c r="L2192" s="79"/>
      <c r="M2192" s="78"/>
      <c r="N2192" s="77"/>
      <c r="O2192" s="48"/>
      <c r="P2192" s="48"/>
    </row>
    <row r="2193" spans="1:16" x14ac:dyDescent="0.25">
      <c r="A2193" s="48"/>
      <c r="B2193" s="84"/>
      <c r="C2193" s="48"/>
      <c r="D2193" s="48"/>
      <c r="E2193" s="83"/>
      <c r="F2193" s="48"/>
      <c r="G2193" s="48"/>
      <c r="H2193" s="48"/>
      <c r="I2193" s="82"/>
      <c r="J2193" s="81"/>
      <c r="K2193" s="80"/>
      <c r="L2193" s="79"/>
      <c r="M2193" s="78"/>
      <c r="N2193" s="77"/>
      <c r="O2193" s="48"/>
      <c r="P2193" s="48"/>
    </row>
    <row r="2194" spans="1:16" x14ac:dyDescent="0.25">
      <c r="A2194" s="48"/>
      <c r="B2194" s="84"/>
      <c r="C2194" s="48"/>
      <c r="D2194" s="48"/>
      <c r="E2194" s="83"/>
      <c r="F2194" s="48"/>
      <c r="G2194" s="48"/>
      <c r="H2194" s="48"/>
      <c r="I2194" s="82"/>
      <c r="J2194" s="81"/>
      <c r="K2194" s="80"/>
      <c r="L2194" s="79"/>
      <c r="M2194" s="78"/>
      <c r="N2194" s="77"/>
      <c r="O2194" s="48"/>
      <c r="P2194" s="48"/>
    </row>
    <row r="2195" spans="1:16" x14ac:dyDescent="0.25">
      <c r="A2195" s="48"/>
      <c r="B2195" s="84"/>
      <c r="C2195" s="48"/>
      <c r="D2195" s="48"/>
      <c r="E2195" s="83"/>
      <c r="F2195" s="48"/>
      <c r="G2195" s="48"/>
      <c r="H2195" s="48"/>
      <c r="I2195" s="82"/>
      <c r="J2195" s="81"/>
      <c r="K2195" s="80"/>
      <c r="L2195" s="79"/>
      <c r="M2195" s="78"/>
      <c r="N2195" s="77"/>
      <c r="O2195" s="48"/>
      <c r="P2195" s="48"/>
    </row>
    <row r="2196" spans="1:16" x14ac:dyDescent="0.25">
      <c r="A2196" s="48"/>
      <c r="B2196" s="84"/>
      <c r="C2196" s="48"/>
      <c r="D2196" s="48"/>
      <c r="E2196" s="83"/>
      <c r="F2196" s="48"/>
      <c r="G2196" s="48"/>
      <c r="H2196" s="48"/>
      <c r="I2196" s="82"/>
      <c r="J2196" s="81"/>
      <c r="K2196" s="80"/>
      <c r="L2196" s="79"/>
      <c r="M2196" s="78"/>
      <c r="N2196" s="77"/>
      <c r="O2196" s="48"/>
      <c r="P2196" s="48"/>
    </row>
    <row r="2197" spans="1:16" x14ac:dyDescent="0.25">
      <c r="A2197" s="48"/>
      <c r="B2197" s="84"/>
      <c r="C2197" s="48"/>
      <c r="D2197" s="48"/>
      <c r="E2197" s="83"/>
      <c r="F2197" s="48"/>
      <c r="G2197" s="48"/>
      <c r="H2197" s="48"/>
      <c r="I2197" s="82"/>
      <c r="J2197" s="81"/>
      <c r="K2197" s="80"/>
      <c r="L2197" s="79"/>
      <c r="M2197" s="78"/>
      <c r="N2197" s="77"/>
      <c r="O2197" s="48"/>
      <c r="P2197" s="48"/>
    </row>
    <row r="2198" spans="1:16" x14ac:dyDescent="0.25">
      <c r="A2198" s="48"/>
      <c r="B2198" s="84"/>
      <c r="C2198" s="48"/>
      <c r="D2198" s="48"/>
      <c r="E2198" s="83"/>
      <c r="F2198" s="48"/>
      <c r="G2198" s="48"/>
      <c r="H2198" s="48"/>
      <c r="I2198" s="82"/>
      <c r="J2198" s="81"/>
      <c r="K2198" s="80"/>
      <c r="L2198" s="79"/>
      <c r="M2198" s="78"/>
      <c r="N2198" s="77"/>
      <c r="O2198" s="48"/>
      <c r="P2198" s="48"/>
    </row>
    <row r="2199" spans="1:16" x14ac:dyDescent="0.25">
      <c r="A2199" s="48"/>
      <c r="B2199" s="84"/>
      <c r="C2199" s="48"/>
      <c r="D2199" s="48"/>
      <c r="E2199" s="83"/>
      <c r="F2199" s="48"/>
      <c r="G2199" s="48"/>
      <c r="H2199" s="48"/>
      <c r="I2199" s="82"/>
      <c r="J2199" s="81"/>
      <c r="K2199" s="80"/>
      <c r="L2199" s="79"/>
      <c r="M2199" s="78"/>
      <c r="N2199" s="77"/>
      <c r="O2199" s="48"/>
      <c r="P2199" s="48"/>
    </row>
    <row r="2200" spans="1:16" x14ac:dyDescent="0.25">
      <c r="A2200" s="48"/>
      <c r="B2200" s="84"/>
      <c r="C2200" s="48"/>
      <c r="D2200" s="48"/>
      <c r="E2200" s="83"/>
      <c r="F2200" s="48"/>
      <c r="G2200" s="48"/>
      <c r="H2200" s="48"/>
      <c r="I2200" s="82"/>
      <c r="J2200" s="81"/>
      <c r="K2200" s="80"/>
      <c r="L2200" s="79"/>
      <c r="M2200" s="78"/>
      <c r="N2200" s="77"/>
      <c r="O2200" s="48"/>
      <c r="P2200" s="48"/>
    </row>
    <row r="2201" spans="1:16" x14ac:dyDescent="0.25">
      <c r="A2201" s="48"/>
      <c r="B2201" s="84"/>
      <c r="C2201" s="48"/>
      <c r="D2201" s="48"/>
      <c r="E2201" s="83"/>
      <c r="F2201" s="48"/>
      <c r="G2201" s="48"/>
      <c r="H2201" s="48"/>
      <c r="I2201" s="82"/>
      <c r="J2201" s="81"/>
      <c r="K2201" s="80"/>
      <c r="L2201" s="79"/>
      <c r="M2201" s="78"/>
      <c r="N2201" s="77"/>
      <c r="O2201" s="48"/>
      <c r="P2201" s="48"/>
    </row>
    <row r="2202" spans="1:16" x14ac:dyDescent="0.25">
      <c r="A2202" s="48"/>
      <c r="B2202" s="84"/>
      <c r="C2202" s="48"/>
      <c r="D2202" s="48"/>
      <c r="E2202" s="83"/>
      <c r="F2202" s="48"/>
      <c r="G2202" s="48"/>
      <c r="H2202" s="48"/>
      <c r="I2202" s="82"/>
      <c r="J2202" s="81"/>
      <c r="K2202" s="80"/>
      <c r="L2202" s="79"/>
      <c r="M2202" s="78"/>
      <c r="N2202" s="77"/>
      <c r="O2202" s="48"/>
      <c r="P2202" s="48"/>
    </row>
    <row r="2203" spans="1:16" x14ac:dyDescent="0.25">
      <c r="A2203" s="48"/>
      <c r="B2203" s="84"/>
      <c r="C2203" s="48"/>
      <c r="D2203" s="48"/>
      <c r="E2203" s="83"/>
      <c r="F2203" s="48"/>
      <c r="G2203" s="48"/>
      <c r="H2203" s="48"/>
      <c r="I2203" s="82"/>
      <c r="J2203" s="81"/>
      <c r="K2203" s="80"/>
      <c r="L2203" s="79"/>
      <c r="M2203" s="78"/>
      <c r="N2203" s="77"/>
      <c r="O2203" s="48"/>
      <c r="P2203" s="48"/>
    </row>
    <row r="2204" spans="1:16" x14ac:dyDescent="0.25">
      <c r="A2204" s="48"/>
      <c r="B2204" s="84"/>
      <c r="C2204" s="48"/>
      <c r="D2204" s="48"/>
      <c r="E2204" s="83"/>
      <c r="F2204" s="48"/>
      <c r="G2204" s="48"/>
      <c r="H2204" s="48"/>
      <c r="I2204" s="82"/>
      <c r="J2204" s="81"/>
      <c r="K2204" s="80"/>
      <c r="L2204" s="79"/>
      <c r="M2204" s="78"/>
      <c r="N2204" s="77"/>
      <c r="O2204" s="48"/>
      <c r="P2204" s="48"/>
    </row>
    <row r="2205" spans="1:16" x14ac:dyDescent="0.25">
      <c r="A2205" s="48"/>
      <c r="B2205" s="84"/>
      <c r="C2205" s="48"/>
      <c r="D2205" s="48"/>
      <c r="E2205" s="83"/>
      <c r="F2205" s="48"/>
      <c r="G2205" s="48"/>
      <c r="H2205" s="48"/>
      <c r="I2205" s="82"/>
      <c r="J2205" s="81"/>
      <c r="K2205" s="80"/>
      <c r="L2205" s="79"/>
      <c r="M2205" s="78"/>
      <c r="N2205" s="77"/>
      <c r="O2205" s="48"/>
      <c r="P2205" s="48"/>
    </row>
    <row r="2206" spans="1:16" x14ac:dyDescent="0.25">
      <c r="A2206" s="48"/>
      <c r="B2206" s="84"/>
      <c r="C2206" s="48"/>
      <c r="D2206" s="48"/>
      <c r="E2206" s="83"/>
      <c r="F2206" s="48"/>
      <c r="G2206" s="48"/>
      <c r="H2206" s="48"/>
      <c r="I2206" s="82"/>
      <c r="J2206" s="81"/>
      <c r="K2206" s="80"/>
      <c r="L2206" s="79"/>
      <c r="M2206" s="78"/>
      <c r="N2206" s="77"/>
      <c r="O2206" s="48"/>
      <c r="P2206" s="48"/>
    </row>
    <row r="2207" spans="1:16" x14ac:dyDescent="0.25">
      <c r="A2207" s="48"/>
      <c r="B2207" s="84"/>
      <c r="C2207" s="48"/>
      <c r="D2207" s="48"/>
      <c r="E2207" s="83"/>
      <c r="F2207" s="48"/>
      <c r="G2207" s="48"/>
      <c r="H2207" s="48"/>
      <c r="I2207" s="82"/>
      <c r="J2207" s="81"/>
      <c r="K2207" s="80"/>
      <c r="L2207" s="79"/>
      <c r="M2207" s="78"/>
      <c r="N2207" s="77"/>
      <c r="O2207" s="48"/>
      <c r="P2207" s="48"/>
    </row>
    <row r="2208" spans="1:16" x14ac:dyDescent="0.25">
      <c r="A2208" s="48"/>
      <c r="B2208" s="84"/>
      <c r="C2208" s="48"/>
      <c r="D2208" s="48"/>
      <c r="E2208" s="83"/>
      <c r="F2208" s="48"/>
      <c r="G2208" s="48"/>
      <c r="H2208" s="48"/>
      <c r="I2208" s="82"/>
      <c r="J2208" s="81"/>
      <c r="K2208" s="80"/>
      <c r="L2208" s="79"/>
      <c r="M2208" s="78"/>
      <c r="N2208" s="77"/>
      <c r="O2208" s="48"/>
      <c r="P2208" s="48"/>
    </row>
    <row r="2209" spans="1:16" x14ac:dyDescent="0.25">
      <c r="A2209" s="48"/>
      <c r="B2209" s="84"/>
      <c r="C2209" s="48"/>
      <c r="D2209" s="48"/>
      <c r="E2209" s="83"/>
      <c r="F2209" s="48"/>
      <c r="G2209" s="48"/>
      <c r="H2209" s="48"/>
      <c r="I2209" s="82"/>
      <c r="J2209" s="81"/>
      <c r="K2209" s="80"/>
      <c r="L2209" s="79"/>
      <c r="M2209" s="78"/>
      <c r="N2209" s="77"/>
      <c r="O2209" s="48"/>
      <c r="P2209" s="48"/>
    </row>
    <row r="2210" spans="1:16" x14ac:dyDescent="0.25">
      <c r="A2210" s="48"/>
      <c r="B2210" s="84"/>
      <c r="C2210" s="48"/>
      <c r="D2210" s="48"/>
      <c r="E2210" s="83"/>
      <c r="F2210" s="48"/>
      <c r="G2210" s="48"/>
      <c r="H2210" s="48"/>
      <c r="I2210" s="82"/>
      <c r="J2210" s="81"/>
      <c r="K2210" s="80"/>
      <c r="L2210" s="79"/>
      <c r="M2210" s="78"/>
      <c r="N2210" s="77"/>
      <c r="O2210" s="48"/>
      <c r="P2210" s="48"/>
    </row>
    <row r="2211" spans="1:16" x14ac:dyDescent="0.25">
      <c r="A2211" s="48"/>
      <c r="B2211" s="84"/>
      <c r="C2211" s="48"/>
      <c r="D2211" s="48"/>
      <c r="E2211" s="83"/>
      <c r="F2211" s="48"/>
      <c r="G2211" s="48"/>
      <c r="H2211" s="48"/>
      <c r="I2211" s="82"/>
      <c r="J2211" s="81"/>
      <c r="K2211" s="80"/>
      <c r="L2211" s="79"/>
      <c r="M2211" s="78"/>
      <c r="N2211" s="77"/>
      <c r="O2211" s="48"/>
      <c r="P2211" s="48"/>
    </row>
    <row r="2212" spans="1:16" x14ac:dyDescent="0.25">
      <c r="A2212" s="48"/>
      <c r="B2212" s="84"/>
      <c r="C2212" s="48"/>
      <c r="D2212" s="48"/>
      <c r="E2212" s="83"/>
      <c r="F2212" s="48"/>
      <c r="G2212" s="48"/>
      <c r="H2212" s="48"/>
      <c r="I2212" s="82"/>
      <c r="J2212" s="81"/>
      <c r="K2212" s="80"/>
      <c r="L2212" s="79"/>
      <c r="M2212" s="78"/>
      <c r="N2212" s="77"/>
      <c r="O2212" s="48"/>
      <c r="P2212" s="48"/>
    </row>
    <row r="2213" spans="1:16" x14ac:dyDescent="0.25">
      <c r="A2213" s="48"/>
      <c r="B2213" s="84"/>
      <c r="C2213" s="48"/>
      <c r="D2213" s="48"/>
      <c r="E2213" s="83"/>
      <c r="F2213" s="48"/>
      <c r="G2213" s="48"/>
      <c r="H2213" s="48"/>
      <c r="I2213" s="82"/>
      <c r="J2213" s="81"/>
      <c r="K2213" s="80"/>
      <c r="L2213" s="79"/>
      <c r="M2213" s="78"/>
      <c r="N2213" s="77"/>
      <c r="O2213" s="48"/>
      <c r="P2213" s="48"/>
    </row>
    <row r="2214" spans="1:16" x14ac:dyDescent="0.25">
      <c r="A2214" s="48"/>
      <c r="B2214" s="84"/>
      <c r="C2214" s="48"/>
      <c r="D2214" s="48"/>
      <c r="E2214" s="83"/>
      <c r="F2214" s="48"/>
      <c r="G2214" s="48"/>
      <c r="H2214" s="48"/>
      <c r="I2214" s="82"/>
      <c r="J2214" s="81"/>
      <c r="K2214" s="80"/>
      <c r="L2214" s="79"/>
      <c r="M2214" s="78"/>
      <c r="N2214" s="77"/>
      <c r="O2214" s="48"/>
      <c r="P2214" s="48"/>
    </row>
    <row r="2215" spans="1:16" x14ac:dyDescent="0.25">
      <c r="A2215" s="48"/>
      <c r="B2215" s="84"/>
      <c r="C2215" s="48"/>
      <c r="D2215" s="48"/>
      <c r="E2215" s="83"/>
      <c r="F2215" s="48"/>
      <c r="G2215" s="48"/>
      <c r="H2215" s="48"/>
      <c r="I2215" s="82"/>
      <c r="J2215" s="81"/>
      <c r="K2215" s="80"/>
      <c r="L2215" s="79"/>
      <c r="M2215" s="78"/>
      <c r="N2215" s="77"/>
      <c r="O2215" s="48"/>
      <c r="P2215" s="48"/>
    </row>
    <row r="2216" spans="1:16" x14ac:dyDescent="0.25">
      <c r="A2216" s="48"/>
      <c r="B2216" s="84"/>
      <c r="C2216" s="48"/>
      <c r="D2216" s="48"/>
      <c r="E2216" s="83"/>
      <c r="F2216" s="48"/>
      <c r="G2216" s="48"/>
      <c r="H2216" s="48"/>
      <c r="I2216" s="82"/>
      <c r="J2216" s="81"/>
      <c r="K2216" s="80"/>
      <c r="L2216" s="79"/>
      <c r="M2216" s="78"/>
      <c r="N2216" s="77"/>
      <c r="O2216" s="48"/>
      <c r="P2216" s="48"/>
    </row>
    <row r="2217" spans="1:16" x14ac:dyDescent="0.25">
      <c r="A2217" s="48"/>
      <c r="B2217" s="84"/>
      <c r="C2217" s="48"/>
      <c r="D2217" s="48"/>
      <c r="E2217" s="83"/>
      <c r="F2217" s="48"/>
      <c r="G2217" s="48"/>
      <c r="H2217" s="48"/>
      <c r="I2217" s="82"/>
      <c r="J2217" s="81"/>
      <c r="K2217" s="80"/>
      <c r="L2217" s="79"/>
      <c r="M2217" s="78"/>
      <c r="N2217" s="77"/>
      <c r="O2217" s="48"/>
      <c r="P2217" s="48"/>
    </row>
    <row r="2218" spans="1:16" x14ac:dyDescent="0.25">
      <c r="A2218" s="48"/>
      <c r="B2218" s="84"/>
      <c r="C2218" s="48"/>
      <c r="D2218" s="48"/>
      <c r="E2218" s="83"/>
      <c r="F2218" s="48"/>
      <c r="G2218" s="48"/>
      <c r="H2218" s="48"/>
      <c r="I2218" s="82"/>
      <c r="J2218" s="81"/>
      <c r="K2218" s="80"/>
      <c r="L2218" s="79"/>
      <c r="M2218" s="78"/>
      <c r="N2218" s="77"/>
      <c r="O2218" s="48"/>
      <c r="P2218" s="48"/>
    </row>
    <row r="2219" spans="1:16" x14ac:dyDescent="0.25">
      <c r="A2219" s="48"/>
      <c r="B2219" s="84"/>
      <c r="C2219" s="48"/>
      <c r="D2219" s="48"/>
      <c r="E2219" s="83"/>
      <c r="F2219" s="48"/>
      <c r="G2219" s="48"/>
      <c r="H2219" s="48"/>
      <c r="I2219" s="82"/>
      <c r="J2219" s="81"/>
      <c r="K2219" s="80"/>
      <c r="L2219" s="79"/>
      <c r="M2219" s="78"/>
      <c r="N2219" s="77"/>
      <c r="O2219" s="48"/>
      <c r="P2219" s="48"/>
    </row>
    <row r="2220" spans="1:16" x14ac:dyDescent="0.25">
      <c r="A2220" s="48"/>
      <c r="B2220" s="84"/>
      <c r="C2220" s="48"/>
      <c r="D2220" s="48"/>
      <c r="E2220" s="83"/>
      <c r="F2220" s="48"/>
      <c r="G2220" s="48"/>
      <c r="H2220" s="48"/>
      <c r="I2220" s="82"/>
      <c r="J2220" s="81"/>
      <c r="K2220" s="80"/>
      <c r="L2220" s="79"/>
      <c r="M2220" s="78"/>
      <c r="N2220" s="77"/>
      <c r="O2220" s="48"/>
      <c r="P2220" s="48"/>
    </row>
    <row r="2221" spans="1:16" x14ac:dyDescent="0.25">
      <c r="A2221" s="48"/>
      <c r="B2221" s="84"/>
      <c r="C2221" s="48"/>
      <c r="D2221" s="48"/>
      <c r="E2221" s="83"/>
      <c r="F2221" s="48"/>
      <c r="G2221" s="48"/>
      <c r="H2221" s="48"/>
      <c r="I2221" s="82"/>
      <c r="J2221" s="81"/>
      <c r="K2221" s="80"/>
      <c r="L2221" s="79"/>
      <c r="M2221" s="78"/>
      <c r="N2221" s="77"/>
      <c r="O2221" s="48"/>
      <c r="P2221" s="48"/>
    </row>
    <row r="2222" spans="1:16" x14ac:dyDescent="0.25">
      <c r="A2222" s="48"/>
      <c r="B2222" s="84"/>
      <c r="C2222" s="48"/>
      <c r="D2222" s="48"/>
      <c r="E2222" s="83"/>
      <c r="F2222" s="48"/>
      <c r="G2222" s="48"/>
      <c r="H2222" s="48"/>
      <c r="I2222" s="82"/>
      <c r="J2222" s="81"/>
      <c r="K2222" s="80"/>
      <c r="L2222" s="79"/>
      <c r="M2222" s="78"/>
      <c r="N2222" s="77"/>
      <c r="O2222" s="48"/>
      <c r="P2222" s="48"/>
    </row>
    <row r="2223" spans="1:16" x14ac:dyDescent="0.25">
      <c r="A2223" s="48"/>
      <c r="B2223" s="84"/>
      <c r="C2223" s="48"/>
      <c r="D2223" s="48"/>
      <c r="E2223" s="83"/>
      <c r="F2223" s="48"/>
      <c r="G2223" s="48"/>
      <c r="H2223" s="48"/>
      <c r="I2223" s="82"/>
      <c r="J2223" s="81"/>
      <c r="K2223" s="80"/>
      <c r="L2223" s="79"/>
      <c r="M2223" s="78"/>
      <c r="N2223" s="77"/>
      <c r="O2223" s="48"/>
      <c r="P2223" s="48"/>
    </row>
    <row r="2224" spans="1:16" x14ac:dyDescent="0.25">
      <c r="A2224" s="48"/>
      <c r="B2224" s="84"/>
      <c r="C2224" s="48"/>
      <c r="D2224" s="48"/>
      <c r="E2224" s="83"/>
      <c r="F2224" s="48"/>
      <c r="G2224" s="48"/>
      <c r="H2224" s="48"/>
      <c r="I2224" s="82"/>
      <c r="J2224" s="81"/>
      <c r="K2224" s="80"/>
      <c r="L2224" s="79"/>
      <c r="M2224" s="78"/>
      <c r="N2224" s="77"/>
      <c r="O2224" s="48"/>
      <c r="P2224" s="48"/>
    </row>
    <row r="2225" spans="1:16" x14ac:dyDescent="0.25">
      <c r="A2225" s="48"/>
      <c r="B2225" s="84"/>
      <c r="C2225" s="48"/>
      <c r="D2225" s="48"/>
      <c r="E2225" s="83"/>
      <c r="F2225" s="48"/>
      <c r="G2225" s="48"/>
      <c r="H2225" s="48"/>
      <c r="I2225" s="82"/>
      <c r="J2225" s="81"/>
      <c r="K2225" s="80"/>
      <c r="L2225" s="79"/>
      <c r="M2225" s="78"/>
      <c r="N2225" s="77"/>
      <c r="O2225" s="48"/>
      <c r="P2225" s="48"/>
    </row>
    <row r="2226" spans="1:16" x14ac:dyDescent="0.25">
      <c r="A2226" s="48"/>
      <c r="B2226" s="84"/>
      <c r="C2226" s="48"/>
      <c r="D2226" s="48"/>
      <c r="E2226" s="83"/>
      <c r="F2226" s="48"/>
      <c r="G2226" s="48"/>
      <c r="H2226" s="48"/>
      <c r="I2226" s="82"/>
      <c r="J2226" s="81"/>
      <c r="K2226" s="80"/>
      <c r="L2226" s="79"/>
      <c r="M2226" s="78"/>
      <c r="N2226" s="77"/>
      <c r="O2226" s="48"/>
      <c r="P2226" s="48"/>
    </row>
    <row r="2227" spans="1:16" x14ac:dyDescent="0.25">
      <c r="A2227" s="48"/>
      <c r="B2227" s="84"/>
      <c r="C2227" s="48"/>
      <c r="D2227" s="48"/>
      <c r="E2227" s="83"/>
      <c r="F2227" s="48"/>
      <c r="G2227" s="48"/>
      <c r="H2227" s="48"/>
      <c r="I2227" s="82"/>
      <c r="J2227" s="81"/>
      <c r="K2227" s="80"/>
      <c r="L2227" s="79"/>
      <c r="M2227" s="78"/>
      <c r="N2227" s="77"/>
      <c r="O2227" s="48"/>
      <c r="P2227" s="48"/>
    </row>
    <row r="2228" spans="1:16" x14ac:dyDescent="0.25">
      <c r="A2228" s="48"/>
      <c r="B2228" s="84"/>
      <c r="C2228" s="48"/>
      <c r="D2228" s="48"/>
      <c r="E2228" s="83"/>
      <c r="F2228" s="48"/>
      <c r="G2228" s="48"/>
      <c r="H2228" s="48"/>
      <c r="I2228" s="82"/>
      <c r="J2228" s="81"/>
      <c r="K2228" s="80"/>
      <c r="L2228" s="79"/>
      <c r="M2228" s="78"/>
      <c r="N2228" s="77"/>
      <c r="O2228" s="48"/>
      <c r="P2228" s="48"/>
    </row>
    <row r="2229" spans="1:16" x14ac:dyDescent="0.25">
      <c r="A2229" s="48"/>
      <c r="B2229" s="84"/>
      <c r="C2229" s="48"/>
      <c r="D2229" s="48"/>
      <c r="E2229" s="83"/>
      <c r="F2229" s="48"/>
      <c r="G2229" s="48"/>
      <c r="H2229" s="48"/>
      <c r="I2229" s="82"/>
      <c r="J2229" s="81"/>
      <c r="K2229" s="80"/>
      <c r="L2229" s="79"/>
      <c r="M2229" s="78"/>
      <c r="N2229" s="77"/>
      <c r="O2229" s="48"/>
      <c r="P2229" s="48"/>
    </row>
    <row r="2230" spans="1:16" x14ac:dyDescent="0.25">
      <c r="A2230" s="48"/>
      <c r="B2230" s="84"/>
      <c r="C2230" s="48"/>
      <c r="D2230" s="48"/>
      <c r="E2230" s="83"/>
      <c r="F2230" s="48"/>
      <c r="G2230" s="48"/>
      <c r="H2230" s="48"/>
      <c r="I2230" s="82"/>
      <c r="J2230" s="81"/>
      <c r="K2230" s="80"/>
      <c r="L2230" s="79"/>
      <c r="M2230" s="78"/>
      <c r="N2230" s="77"/>
      <c r="O2230" s="48"/>
      <c r="P2230" s="48"/>
    </row>
    <row r="2231" spans="1:16" x14ac:dyDescent="0.25">
      <c r="A2231" s="48"/>
      <c r="B2231" s="84"/>
      <c r="C2231" s="48"/>
      <c r="D2231" s="48"/>
      <c r="E2231" s="83"/>
      <c r="F2231" s="48"/>
      <c r="G2231" s="48"/>
      <c r="H2231" s="48"/>
      <c r="I2231" s="82"/>
      <c r="J2231" s="81"/>
      <c r="K2231" s="80"/>
      <c r="L2231" s="79"/>
      <c r="M2231" s="78"/>
      <c r="N2231" s="77"/>
      <c r="O2231" s="48"/>
      <c r="P2231" s="48"/>
    </row>
    <row r="2232" spans="1:16" x14ac:dyDescent="0.25">
      <c r="A2232" s="48"/>
      <c r="B2232" s="84"/>
      <c r="C2232" s="48"/>
      <c r="D2232" s="48"/>
      <c r="E2232" s="83"/>
      <c r="F2232" s="48"/>
      <c r="G2232" s="48"/>
      <c r="H2232" s="48"/>
      <c r="I2232" s="82"/>
      <c r="J2232" s="81"/>
      <c r="K2232" s="80"/>
      <c r="L2232" s="79"/>
      <c r="M2232" s="78"/>
      <c r="N2232" s="77"/>
      <c r="O2232" s="48"/>
      <c r="P2232" s="48"/>
    </row>
    <row r="2233" spans="1:16" x14ac:dyDescent="0.25">
      <c r="A2233" s="48"/>
      <c r="B2233" s="84"/>
      <c r="C2233" s="48"/>
      <c r="D2233" s="48"/>
      <c r="E2233" s="83"/>
      <c r="F2233" s="48"/>
      <c r="G2233" s="48"/>
      <c r="H2233" s="48"/>
      <c r="I2233" s="82"/>
      <c r="J2233" s="81"/>
      <c r="K2233" s="80"/>
      <c r="L2233" s="79"/>
      <c r="M2233" s="78"/>
      <c r="N2233" s="77"/>
      <c r="O2233" s="48"/>
      <c r="P2233" s="48"/>
    </row>
    <row r="2234" spans="1:16" x14ac:dyDescent="0.25">
      <c r="A2234" s="48"/>
      <c r="B2234" s="84"/>
      <c r="C2234" s="48"/>
      <c r="D2234" s="48"/>
      <c r="E2234" s="83"/>
      <c r="F2234" s="48"/>
      <c r="G2234" s="48"/>
      <c r="H2234" s="48"/>
      <c r="I2234" s="82"/>
      <c r="J2234" s="81"/>
      <c r="K2234" s="80"/>
      <c r="L2234" s="79"/>
      <c r="M2234" s="78"/>
      <c r="N2234" s="77"/>
      <c r="O2234" s="48"/>
      <c r="P2234" s="48"/>
    </row>
    <row r="2235" spans="1:16" x14ac:dyDescent="0.25">
      <c r="A2235" s="48"/>
      <c r="B2235" s="84"/>
      <c r="C2235" s="48"/>
      <c r="D2235" s="48"/>
      <c r="E2235" s="83"/>
      <c r="F2235" s="48"/>
      <c r="G2235" s="48"/>
      <c r="H2235" s="48"/>
      <c r="I2235" s="82"/>
      <c r="J2235" s="81"/>
      <c r="K2235" s="80"/>
      <c r="L2235" s="79"/>
      <c r="M2235" s="78"/>
      <c r="N2235" s="77"/>
      <c r="O2235" s="48"/>
      <c r="P2235" s="48"/>
    </row>
    <row r="2236" spans="1:16" x14ac:dyDescent="0.25">
      <c r="A2236" s="48"/>
      <c r="B2236" s="84"/>
      <c r="C2236" s="48"/>
      <c r="D2236" s="48"/>
      <c r="E2236" s="83"/>
      <c r="F2236" s="48"/>
      <c r="G2236" s="48"/>
      <c r="H2236" s="48"/>
      <c r="I2236" s="82"/>
      <c r="J2236" s="81"/>
      <c r="K2236" s="80"/>
      <c r="L2236" s="79"/>
      <c r="M2236" s="78"/>
      <c r="N2236" s="77"/>
      <c r="O2236" s="48"/>
      <c r="P2236" s="48"/>
    </row>
    <row r="2237" spans="1:16" x14ac:dyDescent="0.25">
      <c r="A2237" s="48"/>
      <c r="B2237" s="84"/>
      <c r="C2237" s="48"/>
      <c r="D2237" s="48"/>
      <c r="E2237" s="83"/>
      <c r="F2237" s="48"/>
      <c r="G2237" s="48"/>
      <c r="H2237" s="48"/>
      <c r="I2237" s="82"/>
      <c r="J2237" s="81"/>
      <c r="K2237" s="80"/>
      <c r="L2237" s="79"/>
      <c r="M2237" s="78"/>
      <c r="N2237" s="77"/>
      <c r="O2237" s="48"/>
      <c r="P2237" s="48"/>
    </row>
    <row r="2238" spans="1:16" x14ac:dyDescent="0.25">
      <c r="A2238" s="48"/>
      <c r="B2238" s="84"/>
      <c r="C2238" s="48"/>
      <c r="D2238" s="48"/>
      <c r="E2238" s="83"/>
      <c r="F2238" s="48"/>
      <c r="G2238" s="48"/>
      <c r="H2238" s="48"/>
      <c r="I2238" s="82"/>
      <c r="J2238" s="81"/>
      <c r="K2238" s="80"/>
      <c r="L2238" s="79"/>
      <c r="M2238" s="78"/>
      <c r="N2238" s="77"/>
      <c r="O2238" s="48"/>
      <c r="P2238" s="48"/>
    </row>
    <row r="2239" spans="1:16" x14ac:dyDescent="0.25">
      <c r="A2239" s="48"/>
      <c r="B2239" s="84"/>
      <c r="C2239" s="48"/>
      <c r="D2239" s="48"/>
      <c r="E2239" s="83"/>
      <c r="F2239" s="48"/>
      <c r="G2239" s="48"/>
      <c r="H2239" s="48"/>
      <c r="I2239" s="82"/>
      <c r="J2239" s="81"/>
      <c r="K2239" s="80"/>
      <c r="L2239" s="79"/>
      <c r="M2239" s="78"/>
      <c r="N2239" s="77"/>
      <c r="O2239" s="48"/>
      <c r="P2239" s="48"/>
    </row>
    <row r="2240" spans="1:16" x14ac:dyDescent="0.25">
      <c r="A2240" s="48"/>
      <c r="B2240" s="84"/>
      <c r="C2240" s="48"/>
      <c r="D2240" s="48"/>
      <c r="E2240" s="83"/>
      <c r="F2240" s="48"/>
      <c r="G2240" s="48"/>
      <c r="H2240" s="48"/>
      <c r="I2240" s="82"/>
      <c r="J2240" s="81"/>
      <c r="K2240" s="80"/>
      <c r="L2240" s="79"/>
      <c r="M2240" s="78"/>
      <c r="N2240" s="77"/>
      <c r="O2240" s="48"/>
      <c r="P2240" s="48"/>
    </row>
    <row r="2241" spans="1:16" x14ac:dyDescent="0.25">
      <c r="A2241" s="48"/>
      <c r="B2241" s="84"/>
      <c r="C2241" s="48"/>
      <c r="D2241" s="48"/>
      <c r="E2241" s="83"/>
      <c r="F2241" s="48"/>
      <c r="G2241" s="48"/>
      <c r="H2241" s="48"/>
      <c r="I2241" s="82"/>
      <c r="J2241" s="81"/>
      <c r="K2241" s="80"/>
      <c r="L2241" s="79"/>
      <c r="M2241" s="78"/>
      <c r="N2241" s="77"/>
      <c r="O2241" s="48"/>
      <c r="P2241" s="48"/>
    </row>
    <row r="2242" spans="1:16" x14ac:dyDescent="0.25">
      <c r="A2242" s="48"/>
      <c r="B2242" s="84"/>
      <c r="C2242" s="48"/>
      <c r="D2242" s="48"/>
      <c r="E2242" s="83"/>
      <c r="F2242" s="48"/>
      <c r="G2242" s="48"/>
      <c r="H2242" s="48"/>
      <c r="I2242" s="82"/>
      <c r="J2242" s="81"/>
      <c r="K2242" s="80"/>
      <c r="L2242" s="79"/>
      <c r="M2242" s="78"/>
      <c r="N2242" s="77"/>
      <c r="O2242" s="48"/>
      <c r="P2242" s="48"/>
    </row>
    <row r="2243" spans="1:16" x14ac:dyDescent="0.25">
      <c r="A2243" s="48"/>
      <c r="B2243" s="84"/>
      <c r="C2243" s="48"/>
      <c r="D2243" s="48"/>
      <c r="E2243" s="83"/>
      <c r="F2243" s="48"/>
      <c r="G2243" s="48"/>
      <c r="H2243" s="48"/>
      <c r="I2243" s="82"/>
      <c r="J2243" s="81"/>
      <c r="K2243" s="80"/>
      <c r="L2243" s="79"/>
      <c r="M2243" s="78"/>
      <c r="N2243" s="77"/>
      <c r="O2243" s="48"/>
      <c r="P2243" s="48"/>
    </row>
    <row r="2244" spans="1:16" x14ac:dyDescent="0.25">
      <c r="A2244" s="48"/>
      <c r="B2244" s="84"/>
      <c r="C2244" s="48"/>
      <c r="D2244" s="48"/>
      <c r="E2244" s="83"/>
      <c r="F2244" s="48"/>
      <c r="G2244" s="48"/>
      <c r="H2244" s="48"/>
      <c r="I2244" s="82"/>
      <c r="J2244" s="81"/>
      <c r="K2244" s="80"/>
      <c r="L2244" s="79"/>
      <c r="M2244" s="78"/>
      <c r="N2244" s="77"/>
      <c r="O2244" s="48"/>
      <c r="P2244" s="48"/>
    </row>
    <row r="2245" spans="1:16" x14ac:dyDescent="0.25">
      <c r="A2245" s="48"/>
      <c r="B2245" s="84"/>
      <c r="C2245" s="48"/>
      <c r="D2245" s="48"/>
      <c r="E2245" s="83"/>
      <c r="F2245" s="48"/>
      <c r="G2245" s="48"/>
      <c r="H2245" s="48"/>
      <c r="I2245" s="82"/>
      <c r="J2245" s="81"/>
      <c r="K2245" s="80"/>
      <c r="L2245" s="79"/>
      <c r="M2245" s="78"/>
      <c r="N2245" s="77"/>
      <c r="O2245" s="48"/>
      <c r="P2245" s="48"/>
    </row>
    <row r="2246" spans="1:16" x14ac:dyDescent="0.25">
      <c r="A2246" s="48"/>
      <c r="B2246" s="84"/>
      <c r="C2246" s="48"/>
      <c r="D2246" s="48"/>
      <c r="E2246" s="83"/>
      <c r="F2246" s="48"/>
      <c r="G2246" s="48"/>
      <c r="H2246" s="48"/>
      <c r="I2246" s="82"/>
      <c r="J2246" s="81"/>
      <c r="K2246" s="80"/>
      <c r="L2246" s="79"/>
      <c r="M2246" s="78"/>
      <c r="N2246" s="77"/>
      <c r="O2246" s="48"/>
      <c r="P2246" s="48"/>
    </row>
    <row r="2247" spans="1:16" x14ac:dyDescent="0.25">
      <c r="A2247" s="48"/>
      <c r="B2247" s="84"/>
      <c r="C2247" s="48"/>
      <c r="D2247" s="48"/>
      <c r="E2247" s="83"/>
      <c r="F2247" s="48"/>
      <c r="G2247" s="48"/>
      <c r="H2247" s="48"/>
      <c r="I2247" s="82"/>
      <c r="J2247" s="81"/>
      <c r="K2247" s="80"/>
      <c r="L2247" s="79"/>
      <c r="M2247" s="78"/>
      <c r="N2247" s="77"/>
      <c r="O2247" s="48"/>
      <c r="P2247" s="48"/>
    </row>
    <row r="2248" spans="1:16" x14ac:dyDescent="0.25">
      <c r="A2248" s="48"/>
      <c r="B2248" s="84"/>
      <c r="C2248" s="48"/>
      <c r="D2248" s="48"/>
      <c r="E2248" s="83"/>
      <c r="F2248" s="48"/>
      <c r="G2248" s="48"/>
      <c r="H2248" s="48"/>
      <c r="I2248" s="82"/>
      <c r="J2248" s="81"/>
      <c r="K2248" s="80"/>
      <c r="L2248" s="79"/>
      <c r="M2248" s="78"/>
      <c r="N2248" s="77"/>
      <c r="O2248" s="48"/>
      <c r="P2248" s="48"/>
    </row>
    <row r="2249" spans="1:16" x14ac:dyDescent="0.25">
      <c r="A2249" s="48"/>
      <c r="B2249" s="84"/>
      <c r="C2249" s="48"/>
      <c r="D2249" s="48"/>
      <c r="E2249" s="83"/>
      <c r="F2249" s="48"/>
      <c r="G2249" s="48"/>
      <c r="H2249" s="48"/>
      <c r="I2249" s="82"/>
      <c r="J2249" s="81"/>
      <c r="K2249" s="80"/>
      <c r="L2249" s="79"/>
      <c r="M2249" s="78"/>
      <c r="N2249" s="77"/>
      <c r="O2249" s="48"/>
      <c r="P2249" s="48"/>
    </row>
    <row r="2250" spans="1:16" x14ac:dyDescent="0.25">
      <c r="A2250" s="48"/>
      <c r="B2250" s="84"/>
      <c r="C2250" s="48"/>
      <c r="D2250" s="48"/>
      <c r="E2250" s="83"/>
      <c r="F2250" s="48"/>
      <c r="G2250" s="48"/>
      <c r="H2250" s="48"/>
      <c r="I2250" s="82"/>
      <c r="J2250" s="81"/>
      <c r="K2250" s="80"/>
      <c r="L2250" s="79"/>
      <c r="M2250" s="78"/>
      <c r="N2250" s="77"/>
      <c r="O2250" s="48"/>
      <c r="P2250" s="48"/>
    </row>
    <row r="2251" spans="1:16" x14ac:dyDescent="0.25">
      <c r="A2251" s="48"/>
      <c r="B2251" s="84"/>
      <c r="C2251" s="48"/>
      <c r="D2251" s="48"/>
      <c r="E2251" s="83"/>
      <c r="F2251" s="48"/>
      <c r="G2251" s="48"/>
      <c r="H2251" s="48"/>
      <c r="I2251" s="82"/>
      <c r="J2251" s="81"/>
      <c r="K2251" s="80"/>
      <c r="L2251" s="79"/>
      <c r="M2251" s="78"/>
      <c r="N2251" s="77"/>
      <c r="O2251" s="48"/>
      <c r="P2251" s="48"/>
    </row>
    <row r="2252" spans="1:16" x14ac:dyDescent="0.25">
      <c r="A2252" s="48"/>
      <c r="B2252" s="84"/>
      <c r="C2252" s="48"/>
      <c r="D2252" s="48"/>
      <c r="E2252" s="83"/>
      <c r="F2252" s="48"/>
      <c r="G2252" s="48"/>
      <c r="H2252" s="48"/>
      <c r="I2252" s="82"/>
      <c r="J2252" s="81"/>
      <c r="K2252" s="80"/>
      <c r="L2252" s="79"/>
      <c r="M2252" s="78"/>
      <c r="N2252" s="77"/>
      <c r="O2252" s="48"/>
      <c r="P2252" s="48"/>
    </row>
    <row r="2253" spans="1:16" x14ac:dyDescent="0.25">
      <c r="A2253" s="48"/>
      <c r="B2253" s="84"/>
      <c r="C2253" s="48"/>
      <c r="D2253" s="48"/>
      <c r="E2253" s="83"/>
      <c r="F2253" s="48"/>
      <c r="G2253" s="48"/>
      <c r="H2253" s="48"/>
      <c r="I2253" s="82"/>
      <c r="J2253" s="81"/>
      <c r="K2253" s="80"/>
      <c r="L2253" s="79"/>
      <c r="M2253" s="78"/>
      <c r="N2253" s="77"/>
      <c r="O2253" s="48"/>
      <c r="P2253" s="48"/>
    </row>
    <row r="2254" spans="1:16" x14ac:dyDescent="0.25">
      <c r="A2254" s="48"/>
      <c r="B2254" s="84"/>
      <c r="C2254" s="48"/>
      <c r="D2254" s="48"/>
      <c r="E2254" s="83"/>
      <c r="F2254" s="48"/>
      <c r="G2254" s="48"/>
      <c r="H2254" s="48"/>
      <c r="I2254" s="82"/>
      <c r="J2254" s="81"/>
      <c r="K2254" s="80"/>
      <c r="L2254" s="79"/>
      <c r="M2254" s="78"/>
      <c r="N2254" s="77"/>
      <c r="O2254" s="48"/>
      <c r="P2254" s="48"/>
    </row>
    <row r="2255" spans="1:16" x14ac:dyDescent="0.25">
      <c r="A2255" s="48"/>
      <c r="B2255" s="84"/>
      <c r="C2255" s="48"/>
      <c r="D2255" s="48"/>
      <c r="E2255" s="83"/>
      <c r="F2255" s="48"/>
      <c r="G2255" s="48"/>
      <c r="H2255" s="48"/>
      <c r="I2255" s="82"/>
      <c r="J2255" s="81"/>
      <c r="K2255" s="80"/>
      <c r="L2255" s="79"/>
      <c r="M2255" s="78"/>
      <c r="N2255" s="77"/>
      <c r="O2255" s="48"/>
      <c r="P2255" s="48"/>
    </row>
    <row r="2256" spans="1:16" x14ac:dyDescent="0.25">
      <c r="A2256" s="48"/>
      <c r="B2256" s="84"/>
      <c r="C2256" s="48"/>
      <c r="D2256" s="48"/>
      <c r="E2256" s="83"/>
      <c r="F2256" s="48"/>
      <c r="G2256" s="48"/>
      <c r="H2256" s="48"/>
      <c r="I2256" s="82"/>
      <c r="J2256" s="81"/>
      <c r="K2256" s="80"/>
      <c r="L2256" s="79"/>
      <c r="M2256" s="78"/>
      <c r="N2256" s="77"/>
      <c r="O2256" s="48"/>
      <c r="P2256" s="48"/>
    </row>
    <row r="2257" spans="1:16" x14ac:dyDescent="0.25">
      <c r="A2257" s="48"/>
      <c r="B2257" s="84"/>
      <c r="C2257" s="48"/>
      <c r="D2257" s="48"/>
      <c r="E2257" s="83"/>
      <c r="F2257" s="48"/>
      <c r="G2257" s="48"/>
      <c r="H2257" s="48"/>
      <c r="I2257" s="82"/>
      <c r="J2257" s="81"/>
      <c r="K2257" s="80"/>
      <c r="L2257" s="79"/>
      <c r="M2257" s="78"/>
      <c r="N2257" s="77"/>
      <c r="O2257" s="48"/>
      <c r="P2257" s="48"/>
    </row>
    <row r="2258" spans="1:16" x14ac:dyDescent="0.25">
      <c r="A2258" s="48"/>
      <c r="B2258" s="84"/>
      <c r="C2258" s="48"/>
      <c r="D2258" s="48"/>
      <c r="E2258" s="83"/>
      <c r="F2258" s="48"/>
      <c r="G2258" s="48"/>
      <c r="H2258" s="48"/>
      <c r="I2258" s="82"/>
      <c r="J2258" s="81"/>
      <c r="K2258" s="80"/>
      <c r="L2258" s="79"/>
      <c r="M2258" s="78"/>
      <c r="N2258" s="77"/>
      <c r="O2258" s="48"/>
      <c r="P2258" s="48"/>
    </row>
    <row r="2259" spans="1:16" x14ac:dyDescent="0.25">
      <c r="A2259" s="48"/>
      <c r="B2259" s="84"/>
      <c r="C2259" s="48"/>
      <c r="D2259" s="48"/>
      <c r="E2259" s="83"/>
      <c r="F2259" s="48"/>
      <c r="G2259" s="48"/>
      <c r="H2259" s="48"/>
      <c r="I2259" s="82"/>
      <c r="J2259" s="81"/>
      <c r="K2259" s="80"/>
      <c r="L2259" s="79"/>
      <c r="M2259" s="78"/>
      <c r="N2259" s="77"/>
      <c r="O2259" s="48"/>
      <c r="P2259" s="48"/>
    </row>
    <row r="2260" spans="1:16" x14ac:dyDescent="0.25">
      <c r="A2260" s="48"/>
      <c r="B2260" s="84"/>
      <c r="C2260" s="48"/>
      <c r="D2260" s="48"/>
      <c r="E2260" s="83"/>
      <c r="F2260" s="48"/>
      <c r="G2260" s="48"/>
      <c r="H2260" s="48"/>
      <c r="I2260" s="82"/>
      <c r="J2260" s="81"/>
      <c r="K2260" s="80"/>
      <c r="L2260" s="79"/>
      <c r="M2260" s="78"/>
      <c r="N2260" s="77"/>
      <c r="O2260" s="48"/>
      <c r="P2260" s="48"/>
    </row>
    <row r="2261" spans="1:16" x14ac:dyDescent="0.25">
      <c r="A2261" s="48"/>
      <c r="B2261" s="84"/>
      <c r="C2261" s="48"/>
      <c r="D2261" s="48"/>
      <c r="E2261" s="83"/>
      <c r="F2261" s="48"/>
      <c r="G2261" s="48"/>
      <c r="H2261" s="48"/>
      <c r="I2261" s="82"/>
      <c r="J2261" s="81"/>
      <c r="K2261" s="80"/>
      <c r="L2261" s="79"/>
      <c r="M2261" s="78"/>
      <c r="N2261" s="77"/>
      <c r="O2261" s="48"/>
      <c r="P2261" s="48"/>
    </row>
    <row r="2262" spans="1:16" x14ac:dyDescent="0.25">
      <c r="A2262" s="48"/>
      <c r="B2262" s="84"/>
      <c r="C2262" s="48"/>
      <c r="D2262" s="48"/>
      <c r="E2262" s="83"/>
      <c r="F2262" s="48"/>
      <c r="G2262" s="48"/>
      <c r="H2262" s="48"/>
      <c r="I2262" s="82"/>
      <c r="J2262" s="81"/>
      <c r="K2262" s="80"/>
      <c r="L2262" s="79"/>
      <c r="M2262" s="78"/>
      <c r="N2262" s="77"/>
      <c r="O2262" s="48"/>
      <c r="P2262" s="48"/>
    </row>
    <row r="2263" spans="1:16" x14ac:dyDescent="0.25">
      <c r="A2263" s="48"/>
      <c r="B2263" s="84"/>
      <c r="C2263" s="48"/>
      <c r="D2263" s="48"/>
      <c r="E2263" s="83"/>
      <c r="F2263" s="48"/>
      <c r="G2263" s="48"/>
      <c r="H2263" s="48"/>
      <c r="I2263" s="82"/>
      <c r="J2263" s="81"/>
      <c r="K2263" s="80"/>
      <c r="L2263" s="79"/>
      <c r="M2263" s="78"/>
      <c r="N2263" s="77"/>
      <c r="O2263" s="48"/>
      <c r="P2263" s="48"/>
    </row>
    <row r="2264" spans="1:16" x14ac:dyDescent="0.25">
      <c r="A2264" s="48"/>
      <c r="B2264" s="84"/>
      <c r="C2264" s="48"/>
      <c r="D2264" s="48"/>
      <c r="E2264" s="83"/>
      <c r="F2264" s="48"/>
      <c r="G2264" s="48"/>
      <c r="H2264" s="48"/>
      <c r="I2264" s="82"/>
      <c r="J2264" s="81"/>
      <c r="K2264" s="80"/>
      <c r="L2264" s="79"/>
      <c r="M2264" s="78"/>
      <c r="N2264" s="77"/>
      <c r="O2264" s="48"/>
      <c r="P2264" s="48"/>
    </row>
    <row r="2265" spans="1:16" x14ac:dyDescent="0.25">
      <c r="A2265" s="48"/>
      <c r="B2265" s="84"/>
      <c r="C2265" s="48"/>
      <c r="D2265" s="48"/>
      <c r="E2265" s="83"/>
      <c r="F2265" s="48"/>
      <c r="G2265" s="48"/>
      <c r="H2265" s="48"/>
      <c r="I2265" s="82"/>
      <c r="J2265" s="81"/>
      <c r="K2265" s="80"/>
      <c r="L2265" s="79"/>
      <c r="M2265" s="78"/>
      <c r="N2265" s="77"/>
      <c r="O2265" s="48"/>
      <c r="P2265" s="48"/>
    </row>
    <row r="2266" spans="1:16" x14ac:dyDescent="0.25">
      <c r="A2266" s="48"/>
      <c r="B2266" s="84"/>
      <c r="C2266" s="48"/>
      <c r="D2266" s="48"/>
      <c r="E2266" s="83"/>
      <c r="F2266" s="48"/>
      <c r="G2266" s="48"/>
      <c r="H2266" s="48"/>
      <c r="I2266" s="82"/>
      <c r="J2266" s="81"/>
      <c r="K2266" s="80"/>
      <c r="L2266" s="79"/>
      <c r="M2266" s="78"/>
      <c r="N2266" s="77"/>
      <c r="O2266" s="48"/>
      <c r="P2266" s="48"/>
    </row>
    <row r="2267" spans="1:16" x14ac:dyDescent="0.25">
      <c r="A2267" s="48"/>
      <c r="B2267" s="84"/>
      <c r="C2267" s="48"/>
      <c r="D2267" s="48"/>
      <c r="E2267" s="83"/>
      <c r="F2267" s="48"/>
      <c r="G2267" s="48"/>
      <c r="H2267" s="48"/>
      <c r="I2267" s="82"/>
      <c r="J2267" s="81"/>
      <c r="K2267" s="80"/>
      <c r="L2267" s="79"/>
      <c r="M2267" s="78"/>
      <c r="N2267" s="77"/>
      <c r="O2267" s="48"/>
      <c r="P2267" s="48"/>
    </row>
    <row r="2268" spans="1:16" x14ac:dyDescent="0.25">
      <c r="A2268" s="48"/>
      <c r="B2268" s="84"/>
      <c r="C2268" s="48"/>
      <c r="D2268" s="48"/>
      <c r="E2268" s="83"/>
      <c r="F2268" s="48"/>
      <c r="G2268" s="48"/>
      <c r="H2268" s="48"/>
      <c r="I2268" s="82"/>
      <c r="J2268" s="81"/>
      <c r="K2268" s="80"/>
      <c r="L2268" s="79"/>
      <c r="M2268" s="78"/>
      <c r="N2268" s="77"/>
      <c r="O2268" s="48"/>
      <c r="P2268" s="48"/>
    </row>
    <row r="2269" spans="1:16" x14ac:dyDescent="0.25">
      <c r="A2269" s="48"/>
      <c r="B2269" s="84"/>
      <c r="C2269" s="48"/>
      <c r="D2269" s="48"/>
      <c r="E2269" s="83"/>
      <c r="F2269" s="48"/>
      <c r="G2269" s="48"/>
      <c r="H2269" s="48"/>
      <c r="I2269" s="82"/>
      <c r="J2269" s="81"/>
      <c r="K2269" s="80"/>
      <c r="L2269" s="79"/>
      <c r="M2269" s="78"/>
      <c r="N2269" s="77"/>
      <c r="O2269" s="48"/>
      <c r="P2269" s="48"/>
    </row>
    <row r="2270" spans="1:16" x14ac:dyDescent="0.25">
      <c r="A2270" s="48"/>
      <c r="B2270" s="84"/>
      <c r="C2270" s="48"/>
      <c r="D2270" s="48"/>
      <c r="E2270" s="83"/>
      <c r="F2270" s="48"/>
      <c r="G2270" s="48"/>
      <c r="H2270" s="48"/>
      <c r="I2270" s="82"/>
      <c r="J2270" s="81"/>
      <c r="K2270" s="80"/>
      <c r="L2270" s="79"/>
      <c r="M2270" s="78"/>
      <c r="N2270" s="77"/>
      <c r="O2270" s="48"/>
      <c r="P2270" s="48"/>
    </row>
    <row r="2271" spans="1:16" x14ac:dyDescent="0.25">
      <c r="A2271" s="48"/>
      <c r="B2271" s="84"/>
      <c r="C2271" s="48"/>
      <c r="D2271" s="48"/>
      <c r="E2271" s="83"/>
      <c r="F2271" s="48"/>
      <c r="G2271" s="48"/>
      <c r="H2271" s="48"/>
      <c r="I2271" s="82"/>
      <c r="J2271" s="81"/>
      <c r="K2271" s="80"/>
      <c r="L2271" s="79"/>
      <c r="M2271" s="78"/>
      <c r="N2271" s="77"/>
      <c r="O2271" s="48"/>
      <c r="P2271" s="48"/>
    </row>
    <row r="2272" spans="1:16" x14ac:dyDescent="0.25">
      <c r="A2272" s="48"/>
      <c r="B2272" s="84"/>
      <c r="C2272" s="48"/>
      <c r="D2272" s="48"/>
      <c r="E2272" s="83"/>
      <c r="F2272" s="48"/>
      <c r="G2272" s="48"/>
      <c r="H2272" s="48"/>
      <c r="I2272" s="82"/>
      <c r="J2272" s="81"/>
      <c r="K2272" s="80"/>
      <c r="L2272" s="79"/>
      <c r="M2272" s="78"/>
      <c r="N2272" s="77"/>
      <c r="O2272" s="48"/>
      <c r="P2272" s="48"/>
    </row>
    <row r="2273" spans="1:16" x14ac:dyDescent="0.25">
      <c r="A2273" s="48"/>
      <c r="B2273" s="84"/>
      <c r="C2273" s="48"/>
      <c r="D2273" s="48"/>
      <c r="E2273" s="83"/>
      <c r="F2273" s="48"/>
      <c r="G2273" s="48"/>
      <c r="H2273" s="48"/>
      <c r="I2273" s="82"/>
      <c r="J2273" s="81"/>
      <c r="K2273" s="80"/>
      <c r="L2273" s="79"/>
      <c r="M2273" s="78"/>
      <c r="N2273" s="77"/>
      <c r="O2273" s="48"/>
      <c r="P2273" s="48"/>
    </row>
    <row r="2274" spans="1:16" x14ac:dyDescent="0.25">
      <c r="A2274" s="48"/>
      <c r="B2274" s="84"/>
      <c r="C2274" s="48"/>
      <c r="D2274" s="48"/>
      <c r="E2274" s="83"/>
      <c r="F2274" s="48"/>
      <c r="G2274" s="48"/>
      <c r="H2274" s="48"/>
      <c r="I2274" s="82"/>
      <c r="J2274" s="81"/>
      <c r="K2274" s="80"/>
      <c r="L2274" s="79"/>
      <c r="M2274" s="78"/>
      <c r="N2274" s="77"/>
      <c r="O2274" s="48"/>
      <c r="P2274" s="48"/>
    </row>
    <row r="2275" spans="1:16" x14ac:dyDescent="0.25">
      <c r="A2275" s="48"/>
      <c r="B2275" s="84"/>
      <c r="C2275" s="48"/>
      <c r="D2275" s="48"/>
      <c r="E2275" s="83"/>
      <c r="F2275" s="48"/>
      <c r="G2275" s="48"/>
      <c r="H2275" s="48"/>
      <c r="I2275" s="82"/>
      <c r="J2275" s="81"/>
      <c r="K2275" s="80"/>
      <c r="L2275" s="79"/>
      <c r="M2275" s="78"/>
      <c r="N2275" s="77"/>
      <c r="O2275" s="48"/>
      <c r="P2275" s="48"/>
    </row>
    <row r="2276" spans="1:16" x14ac:dyDescent="0.25">
      <c r="A2276" s="48"/>
      <c r="B2276" s="84"/>
      <c r="C2276" s="48"/>
      <c r="D2276" s="48"/>
      <c r="E2276" s="83"/>
      <c r="F2276" s="48"/>
      <c r="G2276" s="48"/>
      <c r="H2276" s="48"/>
      <c r="I2276" s="82"/>
      <c r="J2276" s="81"/>
      <c r="K2276" s="80"/>
      <c r="L2276" s="79"/>
      <c r="M2276" s="78"/>
      <c r="N2276" s="77"/>
      <c r="O2276" s="48"/>
      <c r="P2276" s="48"/>
    </row>
    <row r="2277" spans="1:16" x14ac:dyDescent="0.25">
      <c r="A2277" s="48"/>
      <c r="B2277" s="84"/>
      <c r="C2277" s="48"/>
      <c r="D2277" s="48"/>
      <c r="E2277" s="83"/>
      <c r="F2277" s="48"/>
      <c r="G2277" s="48"/>
      <c r="H2277" s="48"/>
      <c r="I2277" s="82"/>
      <c r="J2277" s="81"/>
      <c r="K2277" s="80"/>
      <c r="L2277" s="79"/>
      <c r="M2277" s="78"/>
      <c r="N2277" s="77"/>
      <c r="O2277" s="48"/>
      <c r="P2277" s="48"/>
    </row>
    <row r="2278" spans="1:16" x14ac:dyDescent="0.25">
      <c r="A2278" s="48"/>
      <c r="B2278" s="84"/>
      <c r="C2278" s="48"/>
      <c r="D2278" s="48"/>
      <c r="E2278" s="83"/>
      <c r="F2278" s="48"/>
      <c r="G2278" s="48"/>
      <c r="H2278" s="48"/>
      <c r="I2278" s="82"/>
      <c r="J2278" s="81"/>
      <c r="K2278" s="80"/>
      <c r="L2278" s="79"/>
      <c r="M2278" s="78"/>
      <c r="N2278" s="77"/>
      <c r="O2278" s="48"/>
      <c r="P2278" s="48"/>
    </row>
    <row r="2279" spans="1:16" x14ac:dyDescent="0.25">
      <c r="A2279" s="48"/>
      <c r="B2279" s="84"/>
      <c r="C2279" s="48"/>
      <c r="D2279" s="48"/>
      <c r="E2279" s="83"/>
      <c r="F2279" s="48"/>
      <c r="G2279" s="48"/>
      <c r="H2279" s="48"/>
      <c r="I2279" s="82"/>
      <c r="J2279" s="81"/>
      <c r="K2279" s="80"/>
      <c r="L2279" s="79"/>
      <c r="M2279" s="78"/>
      <c r="N2279" s="77"/>
      <c r="O2279" s="48"/>
      <c r="P2279" s="48"/>
    </row>
    <row r="2280" spans="1:16" x14ac:dyDescent="0.25">
      <c r="A2280" s="48"/>
      <c r="B2280" s="84"/>
      <c r="C2280" s="48"/>
      <c r="D2280" s="48"/>
      <c r="E2280" s="83"/>
      <c r="F2280" s="48"/>
      <c r="G2280" s="48"/>
      <c r="H2280" s="48"/>
      <c r="I2280" s="82"/>
      <c r="J2280" s="81"/>
      <c r="K2280" s="80"/>
      <c r="L2280" s="79"/>
      <c r="M2280" s="78"/>
      <c r="N2280" s="77"/>
      <c r="O2280" s="48"/>
      <c r="P2280" s="48"/>
    </row>
    <row r="2281" spans="1:16" x14ac:dyDescent="0.25">
      <c r="A2281" s="48"/>
      <c r="B2281" s="84"/>
      <c r="C2281" s="48"/>
      <c r="D2281" s="48"/>
      <c r="E2281" s="83"/>
      <c r="F2281" s="48"/>
      <c r="G2281" s="48"/>
      <c r="H2281" s="48"/>
      <c r="I2281" s="82"/>
      <c r="J2281" s="81"/>
      <c r="K2281" s="80"/>
      <c r="L2281" s="79"/>
      <c r="M2281" s="78"/>
      <c r="N2281" s="77"/>
      <c r="O2281" s="48"/>
      <c r="P2281" s="48"/>
    </row>
    <row r="2282" spans="1:16" x14ac:dyDescent="0.25">
      <c r="A2282" s="48"/>
      <c r="B2282" s="84"/>
      <c r="C2282" s="48"/>
      <c r="D2282" s="48"/>
      <c r="E2282" s="83"/>
      <c r="F2282" s="48"/>
      <c r="G2282" s="48"/>
      <c r="H2282" s="48"/>
      <c r="I2282" s="82"/>
      <c r="J2282" s="81"/>
      <c r="K2282" s="80"/>
      <c r="L2282" s="79"/>
      <c r="M2282" s="78"/>
      <c r="N2282" s="77"/>
      <c r="O2282" s="48"/>
      <c r="P2282" s="48"/>
    </row>
    <row r="2283" spans="1:16" x14ac:dyDescent="0.25">
      <c r="A2283" s="48"/>
      <c r="B2283" s="84"/>
      <c r="C2283" s="48"/>
      <c r="D2283" s="48"/>
      <c r="E2283" s="83"/>
      <c r="F2283" s="48"/>
      <c r="G2283" s="48"/>
      <c r="H2283" s="48"/>
      <c r="I2283" s="82"/>
      <c r="J2283" s="81"/>
      <c r="K2283" s="80"/>
      <c r="L2283" s="79"/>
      <c r="M2283" s="78"/>
      <c r="N2283" s="77"/>
      <c r="O2283" s="48"/>
      <c r="P2283" s="48"/>
    </row>
    <row r="2284" spans="1:16" x14ac:dyDescent="0.25">
      <c r="A2284" s="48"/>
      <c r="B2284" s="84"/>
      <c r="C2284" s="48"/>
      <c r="D2284" s="48"/>
      <c r="E2284" s="83"/>
      <c r="F2284" s="48"/>
      <c r="G2284" s="48"/>
      <c r="H2284" s="48"/>
      <c r="I2284" s="82"/>
      <c r="J2284" s="81"/>
      <c r="K2284" s="80"/>
      <c r="L2284" s="79"/>
      <c r="M2284" s="78"/>
      <c r="N2284" s="77"/>
      <c r="O2284" s="48"/>
      <c r="P2284" s="48"/>
    </row>
    <row r="2285" spans="1:16" x14ac:dyDescent="0.25">
      <c r="A2285" s="48"/>
      <c r="B2285" s="84"/>
      <c r="C2285" s="48"/>
      <c r="D2285" s="48"/>
      <c r="E2285" s="83"/>
      <c r="F2285" s="48"/>
      <c r="G2285" s="48"/>
      <c r="H2285" s="48"/>
      <c r="I2285" s="82"/>
      <c r="J2285" s="81"/>
      <c r="K2285" s="80"/>
      <c r="L2285" s="79"/>
      <c r="M2285" s="78"/>
      <c r="N2285" s="77"/>
      <c r="O2285" s="48"/>
      <c r="P2285" s="48"/>
    </row>
    <row r="2286" spans="1:16" x14ac:dyDescent="0.25">
      <c r="A2286" s="48"/>
      <c r="B2286" s="84"/>
      <c r="C2286" s="48"/>
      <c r="D2286" s="48"/>
      <c r="E2286" s="83"/>
      <c r="F2286" s="48"/>
      <c r="G2286" s="48"/>
      <c r="H2286" s="48"/>
      <c r="I2286" s="82"/>
      <c r="J2286" s="81"/>
      <c r="K2286" s="80"/>
      <c r="L2286" s="79"/>
      <c r="M2286" s="78"/>
      <c r="N2286" s="77"/>
      <c r="O2286" s="48"/>
      <c r="P2286" s="48"/>
    </row>
    <row r="2287" spans="1:16" x14ac:dyDescent="0.25">
      <c r="A2287" s="48"/>
      <c r="B2287" s="84"/>
      <c r="C2287" s="48"/>
      <c r="D2287" s="48"/>
      <c r="E2287" s="83"/>
      <c r="F2287" s="48"/>
      <c r="G2287" s="48"/>
      <c r="H2287" s="48"/>
      <c r="I2287" s="82"/>
      <c r="J2287" s="81"/>
      <c r="K2287" s="80"/>
      <c r="L2287" s="79"/>
      <c r="M2287" s="78"/>
      <c r="N2287" s="77"/>
      <c r="O2287" s="48"/>
      <c r="P2287" s="48"/>
    </row>
    <row r="2288" spans="1:16" x14ac:dyDescent="0.25">
      <c r="A2288" s="48"/>
      <c r="B2288" s="84"/>
      <c r="C2288" s="48"/>
      <c r="D2288" s="48"/>
      <c r="E2288" s="83"/>
      <c r="F2288" s="48"/>
      <c r="G2288" s="48"/>
      <c r="H2288" s="48"/>
      <c r="I2288" s="82"/>
      <c r="J2288" s="81"/>
      <c r="K2288" s="80"/>
      <c r="L2288" s="79"/>
      <c r="M2288" s="78"/>
      <c r="N2288" s="77"/>
      <c r="O2288" s="48"/>
      <c r="P2288" s="48"/>
    </row>
    <row r="2289" spans="1:16" x14ac:dyDescent="0.25">
      <c r="A2289" s="48"/>
      <c r="B2289" s="84"/>
      <c r="C2289" s="48"/>
      <c r="D2289" s="48"/>
      <c r="E2289" s="83"/>
      <c r="F2289" s="48"/>
      <c r="G2289" s="48"/>
      <c r="H2289" s="48"/>
      <c r="I2289" s="82"/>
      <c r="J2289" s="81"/>
      <c r="K2289" s="80"/>
      <c r="L2289" s="79"/>
      <c r="M2289" s="78"/>
      <c r="N2289" s="77"/>
      <c r="O2289" s="48"/>
      <c r="P2289" s="48"/>
    </row>
    <row r="2290" spans="1:16" x14ac:dyDescent="0.25">
      <c r="A2290" s="48"/>
      <c r="B2290" s="84"/>
      <c r="C2290" s="48"/>
      <c r="D2290" s="48"/>
      <c r="E2290" s="83"/>
      <c r="F2290" s="48"/>
      <c r="G2290" s="48"/>
      <c r="H2290" s="48"/>
      <c r="I2290" s="82"/>
      <c r="J2290" s="81"/>
      <c r="K2290" s="80"/>
      <c r="L2290" s="79"/>
      <c r="M2290" s="78"/>
      <c r="N2290" s="77"/>
      <c r="O2290" s="48"/>
      <c r="P2290" s="48"/>
    </row>
    <row r="2291" spans="1:16" x14ac:dyDescent="0.25">
      <c r="A2291" s="48"/>
      <c r="B2291" s="84"/>
      <c r="C2291" s="48"/>
      <c r="D2291" s="48"/>
      <c r="E2291" s="83"/>
      <c r="F2291" s="48"/>
      <c r="G2291" s="48"/>
      <c r="H2291" s="48"/>
      <c r="I2291" s="82"/>
      <c r="J2291" s="81"/>
      <c r="K2291" s="80"/>
      <c r="L2291" s="79"/>
      <c r="M2291" s="78"/>
      <c r="N2291" s="77"/>
      <c r="O2291" s="48"/>
      <c r="P2291" s="48"/>
    </row>
    <row r="2292" spans="1:16" x14ac:dyDescent="0.25">
      <c r="A2292" s="48"/>
      <c r="B2292" s="84"/>
      <c r="C2292" s="48"/>
      <c r="D2292" s="48"/>
      <c r="E2292" s="83"/>
      <c r="F2292" s="48"/>
      <c r="G2292" s="48"/>
      <c r="H2292" s="48"/>
      <c r="I2292" s="82"/>
      <c r="J2292" s="81"/>
      <c r="K2292" s="80"/>
      <c r="L2292" s="79"/>
      <c r="M2292" s="78"/>
      <c r="N2292" s="77"/>
      <c r="O2292" s="48"/>
      <c r="P2292" s="48"/>
    </row>
    <row r="2293" spans="1:16" x14ac:dyDescent="0.25">
      <c r="A2293" s="48"/>
      <c r="B2293" s="84"/>
      <c r="C2293" s="48"/>
      <c r="D2293" s="48"/>
      <c r="E2293" s="83"/>
      <c r="F2293" s="48"/>
      <c r="G2293" s="48"/>
      <c r="H2293" s="48"/>
      <c r="I2293" s="82"/>
      <c r="J2293" s="81"/>
      <c r="K2293" s="80"/>
      <c r="L2293" s="79"/>
      <c r="M2293" s="78"/>
      <c r="N2293" s="77"/>
      <c r="O2293" s="48"/>
      <c r="P2293" s="48"/>
    </row>
    <row r="2294" spans="1:16" x14ac:dyDescent="0.25">
      <c r="A2294" s="48"/>
      <c r="B2294" s="84"/>
      <c r="C2294" s="48"/>
      <c r="D2294" s="48"/>
      <c r="E2294" s="83"/>
      <c r="F2294" s="48"/>
      <c r="G2294" s="48"/>
      <c r="H2294" s="48"/>
      <c r="I2294" s="82"/>
      <c r="J2294" s="81"/>
      <c r="K2294" s="80"/>
      <c r="L2294" s="79"/>
      <c r="M2294" s="78"/>
      <c r="N2294" s="77"/>
      <c r="O2294" s="48"/>
      <c r="P2294" s="48"/>
    </row>
    <row r="2295" spans="1:16" x14ac:dyDescent="0.25">
      <c r="A2295" s="48"/>
      <c r="B2295" s="84"/>
      <c r="C2295" s="48"/>
      <c r="D2295" s="48"/>
      <c r="E2295" s="83"/>
      <c r="F2295" s="48"/>
      <c r="G2295" s="48"/>
      <c r="H2295" s="48"/>
      <c r="I2295" s="82"/>
      <c r="J2295" s="81"/>
      <c r="K2295" s="80"/>
      <c r="L2295" s="79"/>
      <c r="M2295" s="78"/>
      <c r="N2295" s="77"/>
      <c r="O2295" s="48"/>
      <c r="P2295" s="48"/>
    </row>
    <row r="2296" spans="1:16" x14ac:dyDescent="0.25">
      <c r="A2296" s="48"/>
      <c r="B2296" s="84"/>
      <c r="C2296" s="48"/>
      <c r="D2296" s="48"/>
      <c r="E2296" s="83"/>
      <c r="F2296" s="48"/>
      <c r="G2296" s="48"/>
      <c r="H2296" s="48"/>
      <c r="I2296" s="82"/>
      <c r="J2296" s="81"/>
      <c r="K2296" s="80"/>
      <c r="L2296" s="79"/>
      <c r="M2296" s="78"/>
      <c r="N2296" s="77"/>
      <c r="O2296" s="48"/>
      <c r="P2296" s="48"/>
    </row>
    <row r="2297" spans="1:16" x14ac:dyDescent="0.25">
      <c r="A2297" s="48"/>
      <c r="B2297" s="84"/>
      <c r="C2297" s="48"/>
      <c r="D2297" s="48"/>
      <c r="E2297" s="83"/>
      <c r="F2297" s="48"/>
      <c r="G2297" s="48"/>
      <c r="H2297" s="48"/>
      <c r="I2297" s="82"/>
      <c r="J2297" s="81"/>
      <c r="K2297" s="80"/>
      <c r="L2297" s="79"/>
      <c r="M2297" s="78"/>
      <c r="N2297" s="77"/>
      <c r="O2297" s="48"/>
      <c r="P2297" s="48"/>
    </row>
    <row r="2298" spans="1:16" x14ac:dyDescent="0.25">
      <c r="A2298" s="48"/>
      <c r="B2298" s="84"/>
      <c r="C2298" s="48"/>
      <c r="D2298" s="48"/>
      <c r="E2298" s="83"/>
      <c r="F2298" s="48"/>
      <c r="G2298" s="48"/>
      <c r="H2298" s="48"/>
      <c r="I2298" s="82"/>
      <c r="J2298" s="81"/>
      <c r="K2298" s="80"/>
      <c r="L2298" s="79"/>
      <c r="M2298" s="78"/>
      <c r="N2298" s="77"/>
      <c r="O2298" s="48"/>
      <c r="P2298" s="48"/>
    </row>
    <row r="2299" spans="1:16" x14ac:dyDescent="0.25">
      <c r="A2299" s="48"/>
      <c r="B2299" s="84"/>
      <c r="C2299" s="48"/>
      <c r="D2299" s="48"/>
      <c r="E2299" s="83"/>
      <c r="F2299" s="48"/>
      <c r="G2299" s="48"/>
      <c r="H2299" s="48"/>
      <c r="I2299" s="82"/>
      <c r="J2299" s="81"/>
      <c r="K2299" s="80"/>
      <c r="L2299" s="79"/>
      <c r="M2299" s="78"/>
      <c r="N2299" s="77"/>
      <c r="O2299" s="48"/>
      <c r="P2299" s="48"/>
    </row>
    <row r="2300" spans="1:16" x14ac:dyDescent="0.25">
      <c r="A2300" s="48"/>
      <c r="B2300" s="84"/>
      <c r="C2300" s="48"/>
      <c r="D2300" s="48"/>
      <c r="E2300" s="83"/>
      <c r="F2300" s="48"/>
      <c r="G2300" s="48"/>
      <c r="H2300" s="48"/>
      <c r="I2300" s="82"/>
      <c r="J2300" s="81"/>
      <c r="K2300" s="80"/>
      <c r="L2300" s="79"/>
      <c r="M2300" s="78"/>
      <c r="N2300" s="77"/>
      <c r="O2300" s="48"/>
      <c r="P2300" s="48"/>
    </row>
    <row r="2301" spans="1:16" x14ac:dyDescent="0.25">
      <c r="A2301" s="48"/>
      <c r="B2301" s="84"/>
      <c r="C2301" s="48"/>
      <c r="D2301" s="48"/>
      <c r="E2301" s="83"/>
      <c r="F2301" s="48"/>
      <c r="G2301" s="48"/>
      <c r="H2301" s="48"/>
      <c r="I2301" s="82"/>
      <c r="J2301" s="81"/>
      <c r="K2301" s="80"/>
      <c r="L2301" s="79"/>
      <c r="M2301" s="78"/>
      <c r="N2301" s="77"/>
      <c r="O2301" s="48"/>
      <c r="P2301" s="48"/>
    </row>
    <row r="2302" spans="1:16" x14ac:dyDescent="0.25">
      <c r="A2302" s="48"/>
      <c r="B2302" s="84"/>
      <c r="C2302" s="48"/>
      <c r="D2302" s="48"/>
      <c r="E2302" s="83"/>
      <c r="F2302" s="48"/>
      <c r="G2302" s="48"/>
      <c r="H2302" s="48"/>
      <c r="I2302" s="82"/>
      <c r="J2302" s="81"/>
      <c r="K2302" s="80"/>
      <c r="L2302" s="79"/>
      <c r="M2302" s="78"/>
      <c r="N2302" s="77"/>
      <c r="O2302" s="48"/>
      <c r="P2302" s="48"/>
    </row>
    <row r="2303" spans="1:16" x14ac:dyDescent="0.25">
      <c r="A2303" s="48"/>
      <c r="B2303" s="84"/>
      <c r="C2303" s="48"/>
      <c r="D2303" s="48"/>
      <c r="E2303" s="83"/>
      <c r="F2303" s="48"/>
      <c r="G2303" s="48"/>
      <c r="H2303" s="48"/>
      <c r="I2303" s="82"/>
      <c r="J2303" s="81"/>
      <c r="K2303" s="80"/>
      <c r="L2303" s="79"/>
      <c r="M2303" s="78"/>
      <c r="N2303" s="77"/>
      <c r="O2303" s="48"/>
      <c r="P2303" s="48"/>
    </row>
    <row r="2304" spans="1:16" x14ac:dyDescent="0.25">
      <c r="A2304" s="48"/>
      <c r="B2304" s="84"/>
      <c r="C2304" s="48"/>
      <c r="D2304" s="48"/>
      <c r="E2304" s="83"/>
      <c r="F2304" s="48"/>
      <c r="G2304" s="48"/>
      <c r="H2304" s="48"/>
      <c r="I2304" s="82"/>
      <c r="J2304" s="81"/>
      <c r="K2304" s="80"/>
      <c r="L2304" s="79"/>
      <c r="M2304" s="78"/>
      <c r="N2304" s="77"/>
      <c r="O2304" s="48"/>
      <c r="P2304" s="48"/>
    </row>
    <row r="2305" spans="1:16" x14ac:dyDescent="0.25">
      <c r="A2305" s="48"/>
      <c r="B2305" s="84"/>
      <c r="C2305" s="48"/>
      <c r="D2305" s="48"/>
      <c r="E2305" s="83"/>
      <c r="F2305" s="48"/>
      <c r="G2305" s="48"/>
      <c r="H2305" s="48"/>
      <c r="I2305" s="82"/>
      <c r="J2305" s="81"/>
      <c r="K2305" s="80"/>
      <c r="L2305" s="79"/>
      <c r="M2305" s="78"/>
      <c r="N2305" s="77"/>
      <c r="O2305" s="48"/>
      <c r="P2305" s="48"/>
    </row>
    <row r="2306" spans="1:16" x14ac:dyDescent="0.25">
      <c r="A2306" s="48"/>
      <c r="B2306" s="84"/>
      <c r="C2306" s="48"/>
      <c r="D2306" s="48"/>
      <c r="E2306" s="83"/>
      <c r="F2306" s="48"/>
      <c r="G2306" s="48"/>
      <c r="H2306" s="48"/>
      <c r="I2306" s="82"/>
      <c r="J2306" s="81"/>
      <c r="K2306" s="80"/>
      <c r="L2306" s="79"/>
      <c r="M2306" s="78"/>
      <c r="N2306" s="77"/>
      <c r="O2306" s="48"/>
      <c r="P2306" s="48"/>
    </row>
    <row r="2307" spans="1:16" x14ac:dyDescent="0.25">
      <c r="A2307" s="48"/>
      <c r="B2307" s="84"/>
      <c r="C2307" s="48"/>
      <c r="D2307" s="48"/>
      <c r="E2307" s="83"/>
      <c r="F2307" s="48"/>
      <c r="G2307" s="48"/>
      <c r="H2307" s="48"/>
      <c r="I2307" s="82"/>
      <c r="J2307" s="81"/>
      <c r="K2307" s="80"/>
      <c r="L2307" s="79"/>
      <c r="M2307" s="78"/>
      <c r="N2307" s="77"/>
      <c r="O2307" s="48"/>
      <c r="P2307" s="48"/>
    </row>
    <row r="2308" spans="1:16" x14ac:dyDescent="0.25">
      <c r="A2308" s="48"/>
      <c r="B2308" s="84"/>
      <c r="C2308" s="48"/>
      <c r="D2308" s="48"/>
      <c r="E2308" s="83"/>
      <c r="F2308" s="48"/>
      <c r="G2308" s="48"/>
      <c r="H2308" s="48"/>
      <c r="I2308" s="82"/>
      <c r="J2308" s="81"/>
      <c r="K2308" s="80"/>
      <c r="L2308" s="79"/>
      <c r="M2308" s="78"/>
      <c r="N2308" s="77"/>
      <c r="O2308" s="48"/>
      <c r="P2308" s="48"/>
    </row>
    <row r="2309" spans="1:16" x14ac:dyDescent="0.25">
      <c r="A2309" s="48"/>
      <c r="B2309" s="84"/>
      <c r="C2309" s="48"/>
      <c r="D2309" s="48"/>
      <c r="E2309" s="83"/>
      <c r="F2309" s="48"/>
      <c r="G2309" s="48"/>
      <c r="H2309" s="48"/>
      <c r="I2309" s="82"/>
      <c r="J2309" s="81"/>
      <c r="K2309" s="80"/>
      <c r="L2309" s="79"/>
      <c r="M2309" s="78"/>
      <c r="N2309" s="77"/>
      <c r="O2309" s="48"/>
      <c r="P2309" s="48"/>
    </row>
    <row r="2310" spans="1:16" x14ac:dyDescent="0.25">
      <c r="A2310" s="48"/>
      <c r="B2310" s="84"/>
      <c r="C2310" s="48"/>
      <c r="D2310" s="48"/>
      <c r="E2310" s="83"/>
      <c r="F2310" s="48"/>
      <c r="G2310" s="48"/>
      <c r="H2310" s="48"/>
      <c r="I2310" s="82"/>
      <c r="J2310" s="81"/>
      <c r="K2310" s="80"/>
      <c r="L2310" s="79"/>
      <c r="M2310" s="78"/>
      <c r="N2310" s="77"/>
      <c r="O2310" s="48"/>
      <c r="P2310" s="48"/>
    </row>
    <row r="2311" spans="1:16" x14ac:dyDescent="0.25">
      <c r="A2311" s="48"/>
      <c r="B2311" s="84"/>
      <c r="C2311" s="48"/>
      <c r="D2311" s="48"/>
      <c r="E2311" s="83"/>
      <c r="F2311" s="48"/>
      <c r="G2311" s="48"/>
      <c r="H2311" s="48"/>
      <c r="I2311" s="82"/>
      <c r="J2311" s="81"/>
      <c r="K2311" s="80"/>
      <c r="L2311" s="79"/>
      <c r="M2311" s="78"/>
      <c r="N2311" s="77"/>
      <c r="O2311" s="48"/>
      <c r="P2311" s="48"/>
    </row>
    <row r="2312" spans="1:16" x14ac:dyDescent="0.25">
      <c r="A2312" s="48"/>
      <c r="B2312" s="84"/>
      <c r="C2312" s="48"/>
      <c r="D2312" s="48"/>
      <c r="E2312" s="83"/>
      <c r="F2312" s="48"/>
      <c r="G2312" s="48"/>
      <c r="H2312" s="48"/>
      <c r="I2312" s="82"/>
      <c r="J2312" s="81"/>
      <c r="K2312" s="80"/>
      <c r="L2312" s="79"/>
      <c r="M2312" s="78"/>
      <c r="N2312" s="77"/>
      <c r="O2312" s="48"/>
      <c r="P2312" s="48"/>
    </row>
    <row r="2313" spans="1:16" x14ac:dyDescent="0.25">
      <c r="A2313" s="48"/>
      <c r="B2313" s="84"/>
      <c r="C2313" s="48"/>
      <c r="D2313" s="48"/>
      <c r="E2313" s="83"/>
      <c r="F2313" s="48"/>
      <c r="G2313" s="48"/>
      <c r="H2313" s="48"/>
      <c r="I2313" s="82"/>
      <c r="J2313" s="81"/>
      <c r="K2313" s="80"/>
      <c r="L2313" s="79"/>
      <c r="M2313" s="78"/>
      <c r="N2313" s="77"/>
      <c r="O2313" s="48"/>
      <c r="P2313" s="48"/>
    </row>
    <row r="2314" spans="1:16" x14ac:dyDescent="0.25">
      <c r="A2314" s="48"/>
      <c r="B2314" s="84"/>
      <c r="C2314" s="48"/>
      <c r="D2314" s="48"/>
      <c r="E2314" s="83"/>
      <c r="F2314" s="48"/>
      <c r="G2314" s="48"/>
      <c r="H2314" s="48"/>
      <c r="I2314" s="82"/>
      <c r="J2314" s="81"/>
      <c r="K2314" s="80"/>
      <c r="L2314" s="79"/>
      <c r="M2314" s="78"/>
      <c r="N2314" s="77"/>
      <c r="O2314" s="48"/>
      <c r="P2314" s="48"/>
    </row>
    <row r="2315" spans="1:16" x14ac:dyDescent="0.25">
      <c r="A2315" s="48"/>
      <c r="B2315" s="84"/>
      <c r="C2315" s="48"/>
      <c r="D2315" s="48"/>
      <c r="E2315" s="83"/>
      <c r="F2315" s="48"/>
      <c r="G2315" s="48"/>
      <c r="H2315" s="48"/>
      <c r="I2315" s="82"/>
      <c r="J2315" s="81"/>
      <c r="K2315" s="80"/>
      <c r="L2315" s="79"/>
      <c r="M2315" s="78"/>
      <c r="N2315" s="77"/>
      <c r="O2315" s="48"/>
      <c r="P2315" s="48"/>
    </row>
    <row r="2316" spans="1:16" x14ac:dyDescent="0.25">
      <c r="A2316" s="48"/>
      <c r="B2316" s="84"/>
      <c r="C2316" s="48"/>
      <c r="D2316" s="48"/>
      <c r="E2316" s="83"/>
      <c r="F2316" s="48"/>
      <c r="G2316" s="48"/>
      <c r="H2316" s="48"/>
      <c r="I2316" s="82"/>
      <c r="J2316" s="81"/>
      <c r="K2316" s="80"/>
      <c r="L2316" s="79"/>
      <c r="M2316" s="78"/>
      <c r="N2316" s="77"/>
      <c r="O2316" s="48"/>
      <c r="P2316" s="48"/>
    </row>
    <row r="2317" spans="1:16" x14ac:dyDescent="0.25">
      <c r="A2317" s="48"/>
      <c r="B2317" s="84"/>
      <c r="C2317" s="48"/>
      <c r="D2317" s="48"/>
      <c r="E2317" s="83"/>
      <c r="F2317" s="48"/>
      <c r="G2317" s="48"/>
      <c r="H2317" s="48"/>
      <c r="I2317" s="82"/>
      <c r="J2317" s="81"/>
      <c r="K2317" s="80"/>
      <c r="L2317" s="79"/>
      <c r="M2317" s="78"/>
      <c r="N2317" s="77"/>
      <c r="O2317" s="48"/>
      <c r="P2317" s="48"/>
    </row>
    <row r="2318" spans="1:16" x14ac:dyDescent="0.25">
      <c r="A2318" s="48"/>
      <c r="B2318" s="84"/>
      <c r="C2318" s="48"/>
      <c r="D2318" s="48"/>
      <c r="E2318" s="83"/>
      <c r="F2318" s="48"/>
      <c r="G2318" s="48"/>
      <c r="H2318" s="48"/>
      <c r="I2318" s="82"/>
      <c r="J2318" s="81"/>
      <c r="K2318" s="80"/>
      <c r="L2318" s="79"/>
      <c r="M2318" s="78"/>
      <c r="N2318" s="77"/>
      <c r="O2318" s="48"/>
      <c r="P2318" s="48"/>
    </row>
    <row r="2319" spans="1:16" x14ac:dyDescent="0.25">
      <c r="A2319" s="48"/>
      <c r="B2319" s="84"/>
      <c r="C2319" s="48"/>
      <c r="D2319" s="48"/>
      <c r="E2319" s="83"/>
      <c r="F2319" s="48"/>
      <c r="G2319" s="48"/>
      <c r="H2319" s="48"/>
      <c r="I2319" s="82"/>
      <c r="J2319" s="81"/>
      <c r="K2319" s="80"/>
      <c r="L2319" s="79"/>
      <c r="M2319" s="78"/>
      <c r="N2319" s="77"/>
      <c r="O2319" s="48"/>
      <c r="P2319" s="48"/>
    </row>
    <row r="2320" spans="1:16" x14ac:dyDescent="0.25">
      <c r="A2320" s="48"/>
      <c r="B2320" s="84"/>
      <c r="C2320" s="48"/>
      <c r="D2320" s="48"/>
      <c r="E2320" s="83"/>
      <c r="F2320" s="48"/>
      <c r="G2320" s="48"/>
      <c r="H2320" s="48"/>
      <c r="I2320" s="82"/>
      <c r="J2320" s="81"/>
      <c r="K2320" s="80"/>
      <c r="L2320" s="79"/>
      <c r="M2320" s="78"/>
      <c r="N2320" s="77"/>
      <c r="O2320" s="48"/>
      <c r="P2320" s="48"/>
    </row>
    <row r="2321" spans="1:16" x14ac:dyDescent="0.25">
      <c r="A2321" s="48"/>
      <c r="B2321" s="84"/>
      <c r="C2321" s="48"/>
      <c r="D2321" s="48"/>
      <c r="E2321" s="83"/>
      <c r="F2321" s="48"/>
      <c r="G2321" s="48"/>
      <c r="H2321" s="48"/>
      <c r="I2321" s="82"/>
      <c r="J2321" s="81"/>
      <c r="K2321" s="80"/>
      <c r="L2321" s="79"/>
      <c r="M2321" s="78"/>
      <c r="N2321" s="77"/>
      <c r="O2321" s="48"/>
      <c r="P2321" s="48"/>
    </row>
    <row r="2322" spans="1:16" x14ac:dyDescent="0.25">
      <c r="A2322" s="48"/>
      <c r="B2322" s="84"/>
      <c r="C2322" s="48"/>
      <c r="D2322" s="48"/>
      <c r="E2322" s="83"/>
      <c r="F2322" s="48"/>
      <c r="G2322" s="48"/>
      <c r="H2322" s="48"/>
      <c r="I2322" s="82"/>
      <c r="J2322" s="81"/>
      <c r="K2322" s="80"/>
      <c r="L2322" s="79"/>
      <c r="M2322" s="78"/>
      <c r="N2322" s="77"/>
      <c r="O2322" s="48"/>
      <c r="P2322" s="48"/>
    </row>
    <row r="2323" spans="1:16" x14ac:dyDescent="0.25">
      <c r="A2323" s="48"/>
      <c r="B2323" s="84"/>
      <c r="C2323" s="48"/>
      <c r="D2323" s="48"/>
      <c r="E2323" s="83"/>
      <c r="F2323" s="48"/>
      <c r="G2323" s="48"/>
      <c r="H2323" s="48"/>
      <c r="I2323" s="82"/>
      <c r="J2323" s="81"/>
      <c r="K2323" s="80"/>
      <c r="L2323" s="79"/>
      <c r="M2323" s="78"/>
      <c r="N2323" s="77"/>
      <c r="O2323" s="48"/>
      <c r="P2323" s="48"/>
    </row>
    <row r="2324" spans="1:16" x14ac:dyDescent="0.25">
      <c r="A2324" s="48"/>
      <c r="B2324" s="84"/>
      <c r="C2324" s="48"/>
      <c r="D2324" s="48"/>
      <c r="E2324" s="83"/>
      <c r="F2324" s="48"/>
      <c r="G2324" s="48"/>
      <c r="H2324" s="48"/>
      <c r="I2324" s="82"/>
      <c r="J2324" s="81"/>
      <c r="K2324" s="80"/>
      <c r="L2324" s="79"/>
      <c r="M2324" s="78"/>
      <c r="N2324" s="77"/>
      <c r="O2324" s="48"/>
      <c r="P2324" s="48"/>
    </row>
    <row r="2325" spans="1:16" x14ac:dyDescent="0.25">
      <c r="A2325" s="48"/>
      <c r="B2325" s="84"/>
      <c r="C2325" s="48"/>
      <c r="D2325" s="48"/>
      <c r="E2325" s="83"/>
      <c r="F2325" s="48"/>
      <c r="G2325" s="48"/>
      <c r="H2325" s="48"/>
      <c r="I2325" s="82"/>
      <c r="J2325" s="81"/>
      <c r="K2325" s="80"/>
      <c r="L2325" s="79"/>
      <c r="M2325" s="78"/>
      <c r="N2325" s="77"/>
      <c r="O2325" s="48"/>
      <c r="P2325" s="48"/>
    </row>
    <row r="2326" spans="1:16" x14ac:dyDescent="0.25">
      <c r="A2326" s="48"/>
      <c r="B2326" s="84"/>
      <c r="C2326" s="48"/>
      <c r="D2326" s="48"/>
      <c r="E2326" s="83"/>
      <c r="F2326" s="48"/>
      <c r="G2326" s="48"/>
      <c r="H2326" s="48"/>
      <c r="I2326" s="82"/>
      <c r="J2326" s="81"/>
      <c r="K2326" s="80"/>
      <c r="L2326" s="79"/>
      <c r="M2326" s="78"/>
      <c r="N2326" s="77"/>
      <c r="O2326" s="48"/>
      <c r="P2326" s="48"/>
    </row>
    <row r="2327" spans="1:16" x14ac:dyDescent="0.25">
      <c r="A2327" s="48"/>
      <c r="B2327" s="84"/>
      <c r="C2327" s="48"/>
      <c r="D2327" s="48"/>
      <c r="E2327" s="83"/>
      <c r="F2327" s="48"/>
      <c r="G2327" s="48"/>
      <c r="H2327" s="48"/>
      <c r="I2327" s="82"/>
      <c r="J2327" s="81"/>
      <c r="K2327" s="80"/>
      <c r="L2327" s="79"/>
      <c r="M2327" s="78"/>
      <c r="N2327" s="77"/>
      <c r="O2327" s="48"/>
      <c r="P2327" s="48"/>
    </row>
    <row r="2328" spans="1:16" x14ac:dyDescent="0.25">
      <c r="A2328" s="48"/>
      <c r="B2328" s="84"/>
      <c r="C2328" s="48"/>
      <c r="D2328" s="48"/>
      <c r="E2328" s="83"/>
      <c r="F2328" s="48"/>
      <c r="G2328" s="48"/>
      <c r="H2328" s="48"/>
      <c r="I2328" s="82"/>
      <c r="J2328" s="81"/>
      <c r="K2328" s="80"/>
      <c r="L2328" s="79"/>
      <c r="M2328" s="78"/>
      <c r="N2328" s="77"/>
      <c r="O2328" s="48"/>
      <c r="P2328" s="48"/>
    </row>
    <row r="2329" spans="1:16" x14ac:dyDescent="0.25">
      <c r="A2329" s="48"/>
      <c r="B2329" s="84"/>
      <c r="C2329" s="48"/>
      <c r="D2329" s="48"/>
      <c r="E2329" s="83"/>
      <c r="F2329" s="48"/>
      <c r="G2329" s="48"/>
      <c r="H2329" s="48"/>
      <c r="I2329" s="82"/>
      <c r="J2329" s="81"/>
      <c r="K2329" s="80"/>
      <c r="L2329" s="79"/>
      <c r="M2329" s="78"/>
      <c r="N2329" s="77"/>
      <c r="O2329" s="48"/>
      <c r="P2329" s="48"/>
    </row>
    <row r="2330" spans="1:16" x14ac:dyDescent="0.25">
      <c r="A2330" s="48"/>
      <c r="B2330" s="84"/>
      <c r="C2330" s="48"/>
      <c r="D2330" s="48"/>
      <c r="E2330" s="83"/>
      <c r="F2330" s="48"/>
      <c r="G2330" s="48"/>
      <c r="H2330" s="48"/>
      <c r="I2330" s="82"/>
      <c r="J2330" s="81"/>
      <c r="K2330" s="80"/>
      <c r="L2330" s="79"/>
      <c r="M2330" s="78"/>
      <c r="N2330" s="77"/>
      <c r="O2330" s="48"/>
      <c r="P2330" s="48"/>
    </row>
    <row r="2331" spans="1:16" x14ac:dyDescent="0.25">
      <c r="A2331" s="48"/>
      <c r="B2331" s="84"/>
      <c r="C2331" s="48"/>
      <c r="D2331" s="48"/>
      <c r="E2331" s="83"/>
      <c r="F2331" s="48"/>
      <c r="G2331" s="48"/>
      <c r="H2331" s="48"/>
      <c r="I2331" s="82"/>
      <c r="J2331" s="81"/>
      <c r="K2331" s="80"/>
      <c r="L2331" s="79"/>
      <c r="M2331" s="78"/>
      <c r="N2331" s="77"/>
      <c r="O2331" s="48"/>
      <c r="P2331" s="48"/>
    </row>
    <row r="2332" spans="1:16" x14ac:dyDescent="0.25">
      <c r="A2332" s="48"/>
      <c r="B2332" s="84"/>
      <c r="C2332" s="48"/>
      <c r="D2332" s="48"/>
      <c r="E2332" s="83"/>
      <c r="F2332" s="48"/>
      <c r="G2332" s="48"/>
      <c r="H2332" s="48"/>
      <c r="I2332" s="82"/>
      <c r="J2332" s="81"/>
      <c r="K2332" s="80"/>
      <c r="L2332" s="79"/>
      <c r="M2332" s="78"/>
      <c r="N2332" s="77"/>
      <c r="O2332" s="48"/>
      <c r="P2332" s="48"/>
    </row>
    <row r="2333" spans="1:16" x14ac:dyDescent="0.25">
      <c r="A2333" s="48"/>
      <c r="B2333" s="84"/>
      <c r="C2333" s="48"/>
      <c r="D2333" s="48"/>
      <c r="E2333" s="83"/>
      <c r="F2333" s="48"/>
      <c r="G2333" s="48"/>
      <c r="H2333" s="48"/>
      <c r="I2333" s="82"/>
      <c r="J2333" s="81"/>
      <c r="K2333" s="80"/>
      <c r="L2333" s="79"/>
      <c r="M2333" s="78"/>
      <c r="N2333" s="77"/>
      <c r="O2333" s="48"/>
      <c r="P2333" s="48"/>
    </row>
    <row r="2334" spans="1:16" x14ac:dyDescent="0.25">
      <c r="A2334" s="48"/>
      <c r="B2334" s="84"/>
      <c r="C2334" s="48"/>
      <c r="D2334" s="48"/>
      <c r="E2334" s="83"/>
      <c r="F2334" s="48"/>
      <c r="G2334" s="48"/>
      <c r="H2334" s="48"/>
      <c r="I2334" s="82"/>
      <c r="J2334" s="81"/>
      <c r="K2334" s="80"/>
      <c r="L2334" s="79"/>
      <c r="M2334" s="78"/>
      <c r="N2334" s="77"/>
      <c r="O2334" s="48"/>
      <c r="P2334" s="48"/>
    </row>
    <row r="2335" spans="1:16" x14ac:dyDescent="0.25">
      <c r="A2335" s="48"/>
      <c r="B2335" s="84"/>
      <c r="C2335" s="48"/>
      <c r="D2335" s="48"/>
      <c r="E2335" s="83"/>
      <c r="F2335" s="48"/>
      <c r="G2335" s="48"/>
      <c r="H2335" s="48"/>
      <c r="I2335" s="82"/>
      <c r="J2335" s="81"/>
      <c r="K2335" s="80"/>
      <c r="L2335" s="79"/>
      <c r="M2335" s="78"/>
      <c r="N2335" s="77"/>
      <c r="O2335" s="48"/>
      <c r="P2335" s="48"/>
    </row>
    <row r="2336" spans="1:16" x14ac:dyDescent="0.25">
      <c r="A2336" s="48"/>
      <c r="B2336" s="84"/>
      <c r="C2336" s="48"/>
      <c r="D2336" s="48"/>
      <c r="E2336" s="83"/>
      <c r="F2336" s="48"/>
      <c r="G2336" s="48"/>
      <c r="H2336" s="48"/>
      <c r="I2336" s="82"/>
      <c r="J2336" s="81"/>
      <c r="K2336" s="80"/>
      <c r="L2336" s="79"/>
      <c r="M2336" s="78"/>
      <c r="N2336" s="77"/>
      <c r="O2336" s="48"/>
      <c r="P2336" s="48"/>
    </row>
    <row r="2337" spans="1:16" x14ac:dyDescent="0.25">
      <c r="A2337" s="48"/>
      <c r="B2337" s="84"/>
      <c r="C2337" s="48"/>
      <c r="D2337" s="48"/>
      <c r="E2337" s="83"/>
      <c r="F2337" s="48"/>
      <c r="G2337" s="48"/>
      <c r="H2337" s="48"/>
      <c r="I2337" s="82"/>
      <c r="J2337" s="81"/>
      <c r="K2337" s="80"/>
      <c r="L2337" s="79"/>
      <c r="M2337" s="78"/>
      <c r="N2337" s="77"/>
      <c r="O2337" s="48"/>
      <c r="P2337" s="48"/>
    </row>
    <row r="2338" spans="1:16" x14ac:dyDescent="0.25">
      <c r="A2338" s="48"/>
      <c r="B2338" s="84"/>
      <c r="C2338" s="48"/>
      <c r="D2338" s="48"/>
      <c r="E2338" s="83"/>
      <c r="F2338" s="48"/>
      <c r="G2338" s="48"/>
      <c r="H2338" s="48"/>
      <c r="I2338" s="82"/>
      <c r="J2338" s="81"/>
      <c r="K2338" s="80"/>
      <c r="L2338" s="79"/>
      <c r="M2338" s="78"/>
      <c r="N2338" s="77"/>
      <c r="O2338" s="48"/>
      <c r="P2338" s="48"/>
    </row>
    <row r="2339" spans="1:16" x14ac:dyDescent="0.25">
      <c r="A2339" s="48"/>
      <c r="B2339" s="84"/>
      <c r="C2339" s="48"/>
      <c r="D2339" s="48"/>
      <c r="E2339" s="83"/>
      <c r="F2339" s="48"/>
      <c r="G2339" s="48"/>
      <c r="H2339" s="48"/>
      <c r="I2339" s="82"/>
      <c r="J2339" s="81"/>
      <c r="K2339" s="80"/>
      <c r="L2339" s="79"/>
      <c r="M2339" s="78"/>
      <c r="N2339" s="77"/>
      <c r="O2339" s="48"/>
      <c r="P2339" s="48"/>
    </row>
    <row r="2340" spans="1:16" x14ac:dyDescent="0.25">
      <c r="A2340" s="48"/>
      <c r="B2340" s="84"/>
      <c r="C2340" s="48"/>
      <c r="D2340" s="48"/>
      <c r="E2340" s="83"/>
      <c r="F2340" s="48"/>
      <c r="G2340" s="48"/>
      <c r="H2340" s="48"/>
      <c r="I2340" s="82"/>
      <c r="J2340" s="81"/>
      <c r="K2340" s="80"/>
      <c r="L2340" s="79"/>
      <c r="M2340" s="78"/>
      <c r="N2340" s="77"/>
      <c r="O2340" s="48"/>
      <c r="P2340" s="48"/>
    </row>
    <row r="2341" spans="1:16" x14ac:dyDescent="0.25">
      <c r="A2341" s="48"/>
      <c r="B2341" s="84"/>
      <c r="C2341" s="48"/>
      <c r="D2341" s="48"/>
      <c r="E2341" s="83"/>
      <c r="F2341" s="48"/>
      <c r="G2341" s="48"/>
      <c r="H2341" s="48"/>
      <c r="I2341" s="82"/>
      <c r="J2341" s="81"/>
      <c r="K2341" s="80"/>
      <c r="L2341" s="79"/>
      <c r="M2341" s="78"/>
      <c r="N2341" s="77"/>
      <c r="O2341" s="48"/>
      <c r="P2341" s="48"/>
    </row>
    <row r="2342" spans="1:16" x14ac:dyDescent="0.25">
      <c r="A2342" s="48"/>
      <c r="B2342" s="84"/>
      <c r="C2342" s="48"/>
      <c r="D2342" s="48"/>
      <c r="E2342" s="83"/>
      <c r="F2342" s="48"/>
      <c r="G2342" s="48"/>
      <c r="H2342" s="48"/>
      <c r="I2342" s="82"/>
      <c r="J2342" s="81"/>
      <c r="K2342" s="80"/>
      <c r="L2342" s="79"/>
      <c r="M2342" s="78"/>
      <c r="N2342" s="77"/>
      <c r="O2342" s="48"/>
      <c r="P2342" s="48"/>
    </row>
    <row r="2343" spans="1:16" x14ac:dyDescent="0.25">
      <c r="A2343" s="48"/>
      <c r="B2343" s="84"/>
      <c r="C2343" s="48"/>
      <c r="D2343" s="48"/>
      <c r="E2343" s="83"/>
      <c r="F2343" s="48"/>
      <c r="G2343" s="48"/>
      <c r="H2343" s="48"/>
      <c r="I2343" s="82"/>
      <c r="J2343" s="81"/>
      <c r="K2343" s="80"/>
      <c r="L2343" s="79"/>
      <c r="M2343" s="78"/>
      <c r="N2343" s="77"/>
      <c r="O2343" s="48"/>
      <c r="P2343" s="48"/>
    </row>
    <row r="2344" spans="1:16" x14ac:dyDescent="0.25">
      <c r="A2344" s="48"/>
      <c r="B2344" s="84"/>
      <c r="C2344" s="48"/>
      <c r="D2344" s="48"/>
      <c r="E2344" s="83"/>
      <c r="F2344" s="48"/>
      <c r="G2344" s="48"/>
      <c r="H2344" s="48"/>
      <c r="I2344" s="82"/>
      <c r="J2344" s="81"/>
      <c r="K2344" s="80"/>
      <c r="L2344" s="79"/>
      <c r="M2344" s="78"/>
      <c r="N2344" s="77"/>
      <c r="O2344" s="48"/>
      <c r="P2344" s="48"/>
    </row>
    <row r="2345" spans="1:16" x14ac:dyDescent="0.25">
      <c r="A2345" s="48"/>
      <c r="B2345" s="84"/>
      <c r="C2345" s="48"/>
      <c r="D2345" s="48"/>
      <c r="E2345" s="83"/>
      <c r="F2345" s="48"/>
      <c r="G2345" s="48"/>
      <c r="H2345" s="48"/>
      <c r="I2345" s="82"/>
      <c r="J2345" s="81"/>
      <c r="K2345" s="80"/>
      <c r="L2345" s="79"/>
      <c r="M2345" s="78"/>
      <c r="N2345" s="77"/>
      <c r="O2345" s="48"/>
      <c r="P2345" s="48"/>
    </row>
    <row r="2346" spans="1:16" x14ac:dyDescent="0.25">
      <c r="A2346" s="48"/>
      <c r="B2346" s="84"/>
      <c r="C2346" s="48"/>
      <c r="D2346" s="48"/>
      <c r="E2346" s="83"/>
      <c r="F2346" s="48"/>
      <c r="G2346" s="48"/>
      <c r="H2346" s="48"/>
      <c r="I2346" s="82"/>
      <c r="J2346" s="81"/>
      <c r="K2346" s="80"/>
      <c r="L2346" s="79"/>
      <c r="M2346" s="78"/>
      <c r="N2346" s="77"/>
      <c r="O2346" s="48"/>
      <c r="P2346" s="48"/>
    </row>
    <row r="2347" spans="1:16" x14ac:dyDescent="0.25">
      <c r="A2347" s="48"/>
      <c r="B2347" s="84"/>
      <c r="C2347" s="48"/>
      <c r="D2347" s="48"/>
      <c r="E2347" s="83"/>
      <c r="F2347" s="48"/>
      <c r="G2347" s="48"/>
      <c r="H2347" s="48"/>
      <c r="I2347" s="82"/>
      <c r="J2347" s="81"/>
      <c r="K2347" s="80"/>
      <c r="L2347" s="79"/>
      <c r="M2347" s="78"/>
      <c r="N2347" s="77"/>
      <c r="O2347" s="48"/>
      <c r="P2347" s="48"/>
    </row>
    <row r="2348" spans="1:16" x14ac:dyDescent="0.25">
      <c r="A2348" s="48"/>
      <c r="B2348" s="84"/>
      <c r="C2348" s="48"/>
      <c r="D2348" s="48"/>
      <c r="E2348" s="83"/>
      <c r="F2348" s="48"/>
      <c r="G2348" s="48"/>
      <c r="H2348" s="48"/>
      <c r="I2348" s="82"/>
      <c r="J2348" s="81"/>
      <c r="K2348" s="80"/>
      <c r="L2348" s="79"/>
      <c r="M2348" s="78"/>
      <c r="N2348" s="77"/>
      <c r="O2348" s="48"/>
      <c r="P2348" s="48"/>
    </row>
    <row r="2349" spans="1:16" x14ac:dyDescent="0.25">
      <c r="A2349" s="48"/>
      <c r="B2349" s="84"/>
      <c r="C2349" s="48"/>
      <c r="D2349" s="48"/>
      <c r="E2349" s="83"/>
      <c r="F2349" s="48"/>
      <c r="G2349" s="48"/>
      <c r="H2349" s="48"/>
      <c r="I2349" s="82"/>
      <c r="J2349" s="81"/>
      <c r="K2349" s="80"/>
      <c r="L2349" s="79"/>
      <c r="M2349" s="78"/>
      <c r="N2349" s="77"/>
      <c r="O2349" s="48"/>
      <c r="P2349" s="48"/>
    </row>
    <row r="2350" spans="1:16" x14ac:dyDescent="0.25">
      <c r="A2350" s="48"/>
      <c r="B2350" s="84"/>
      <c r="C2350" s="48"/>
      <c r="D2350" s="48"/>
      <c r="E2350" s="83"/>
      <c r="F2350" s="48"/>
      <c r="G2350" s="48"/>
      <c r="H2350" s="48"/>
      <c r="I2350" s="82"/>
      <c r="J2350" s="81"/>
      <c r="K2350" s="80"/>
      <c r="L2350" s="79"/>
      <c r="M2350" s="78"/>
      <c r="N2350" s="77"/>
      <c r="O2350" s="48"/>
      <c r="P2350" s="48"/>
    </row>
    <row r="2351" spans="1:16" x14ac:dyDescent="0.25">
      <c r="A2351" s="48"/>
      <c r="B2351" s="84"/>
      <c r="C2351" s="48"/>
      <c r="D2351" s="48"/>
      <c r="E2351" s="83"/>
      <c r="F2351" s="48"/>
      <c r="G2351" s="48"/>
      <c r="H2351" s="48"/>
      <c r="I2351" s="82"/>
      <c r="J2351" s="81"/>
      <c r="K2351" s="80"/>
      <c r="L2351" s="79"/>
      <c r="M2351" s="78"/>
      <c r="N2351" s="77"/>
      <c r="O2351" s="48"/>
      <c r="P2351" s="48"/>
    </row>
    <row r="2352" spans="1:16" x14ac:dyDescent="0.25">
      <c r="A2352" s="48"/>
      <c r="B2352" s="84"/>
      <c r="C2352" s="48"/>
      <c r="D2352" s="48"/>
      <c r="E2352" s="83"/>
      <c r="F2352" s="48"/>
      <c r="G2352" s="48"/>
      <c r="H2352" s="48"/>
      <c r="I2352" s="82"/>
      <c r="J2352" s="81"/>
      <c r="K2352" s="80"/>
      <c r="L2352" s="79"/>
      <c r="M2352" s="78"/>
      <c r="N2352" s="77"/>
      <c r="O2352" s="48"/>
      <c r="P2352" s="48"/>
    </row>
    <row r="2353" spans="1:16" x14ac:dyDescent="0.25">
      <c r="A2353" s="48"/>
      <c r="B2353" s="84"/>
      <c r="C2353" s="48"/>
      <c r="D2353" s="48"/>
      <c r="E2353" s="83"/>
      <c r="F2353" s="48"/>
      <c r="G2353" s="48"/>
      <c r="H2353" s="48"/>
      <c r="I2353" s="82"/>
      <c r="J2353" s="81"/>
      <c r="K2353" s="80"/>
      <c r="L2353" s="79"/>
      <c r="M2353" s="78"/>
      <c r="N2353" s="77"/>
      <c r="O2353" s="48"/>
      <c r="P2353" s="48"/>
    </row>
    <row r="2354" spans="1:16" x14ac:dyDescent="0.25">
      <c r="A2354" s="48"/>
      <c r="B2354" s="84"/>
      <c r="C2354" s="48"/>
      <c r="D2354" s="48"/>
      <c r="E2354" s="83"/>
      <c r="F2354" s="48"/>
      <c r="G2354" s="48"/>
      <c r="H2354" s="48"/>
      <c r="I2354" s="82"/>
      <c r="J2354" s="81"/>
      <c r="K2354" s="80"/>
      <c r="L2354" s="79"/>
      <c r="M2354" s="78"/>
      <c r="N2354" s="77"/>
      <c r="O2354" s="48"/>
      <c r="P2354" s="48"/>
    </row>
    <row r="2355" spans="1:16" x14ac:dyDescent="0.25">
      <c r="A2355" s="48"/>
      <c r="B2355" s="84"/>
      <c r="C2355" s="48"/>
      <c r="D2355" s="48"/>
      <c r="E2355" s="83"/>
      <c r="F2355" s="48"/>
      <c r="G2355" s="48"/>
      <c r="H2355" s="48"/>
      <c r="I2355" s="82"/>
      <c r="J2355" s="81"/>
      <c r="K2355" s="80"/>
      <c r="L2355" s="79"/>
      <c r="M2355" s="78"/>
      <c r="N2355" s="77"/>
      <c r="O2355" s="48"/>
      <c r="P2355" s="48"/>
    </row>
    <row r="2356" spans="1:16" x14ac:dyDescent="0.25">
      <c r="A2356" s="48"/>
      <c r="B2356" s="84"/>
      <c r="C2356" s="48"/>
      <c r="D2356" s="48"/>
      <c r="E2356" s="83"/>
      <c r="F2356" s="48"/>
      <c r="G2356" s="48"/>
      <c r="H2356" s="48"/>
      <c r="I2356" s="82"/>
      <c r="J2356" s="81"/>
      <c r="K2356" s="80"/>
      <c r="L2356" s="79"/>
      <c r="M2356" s="78"/>
      <c r="N2356" s="77"/>
      <c r="O2356" s="48"/>
      <c r="P2356" s="48"/>
    </row>
    <row r="2357" spans="1:16" x14ac:dyDescent="0.25">
      <c r="A2357" s="48"/>
      <c r="B2357" s="84"/>
      <c r="C2357" s="48"/>
      <c r="D2357" s="48"/>
      <c r="E2357" s="83"/>
      <c r="F2357" s="48"/>
      <c r="G2357" s="48"/>
      <c r="H2357" s="48"/>
      <c r="I2357" s="82"/>
      <c r="J2357" s="81"/>
      <c r="K2357" s="80"/>
      <c r="L2357" s="79"/>
      <c r="M2357" s="78"/>
      <c r="N2357" s="77"/>
      <c r="O2357" s="48"/>
      <c r="P2357" s="48"/>
    </row>
    <row r="2358" spans="1:16" x14ac:dyDescent="0.25">
      <c r="A2358" s="48"/>
      <c r="B2358" s="84"/>
      <c r="C2358" s="48"/>
      <c r="D2358" s="48"/>
      <c r="E2358" s="83"/>
      <c r="F2358" s="48"/>
      <c r="G2358" s="48"/>
      <c r="H2358" s="48"/>
      <c r="I2358" s="82"/>
      <c r="J2358" s="81"/>
      <c r="K2358" s="80"/>
      <c r="L2358" s="79"/>
      <c r="M2358" s="78"/>
      <c r="N2358" s="77"/>
      <c r="O2358" s="48"/>
      <c r="P2358" s="48"/>
    </row>
    <row r="2359" spans="1:16" x14ac:dyDescent="0.25">
      <c r="A2359" s="48"/>
      <c r="B2359" s="84"/>
      <c r="C2359" s="48"/>
      <c r="D2359" s="48"/>
      <c r="E2359" s="83"/>
      <c r="F2359" s="48"/>
      <c r="G2359" s="48"/>
      <c r="H2359" s="48"/>
      <c r="I2359" s="82"/>
      <c r="J2359" s="81"/>
      <c r="K2359" s="80"/>
      <c r="L2359" s="79"/>
      <c r="M2359" s="78"/>
      <c r="N2359" s="77"/>
      <c r="O2359" s="48"/>
      <c r="P2359" s="48"/>
    </row>
    <row r="2360" spans="1:16" x14ac:dyDescent="0.25">
      <c r="A2360" s="48"/>
      <c r="B2360" s="84"/>
      <c r="C2360" s="48"/>
      <c r="D2360" s="48"/>
      <c r="E2360" s="83"/>
      <c r="F2360" s="48"/>
      <c r="G2360" s="48"/>
      <c r="H2360" s="48"/>
      <c r="I2360" s="82"/>
      <c r="J2360" s="81"/>
      <c r="K2360" s="80"/>
      <c r="L2360" s="79"/>
      <c r="M2360" s="78"/>
      <c r="N2360" s="77"/>
      <c r="O2360" s="48"/>
      <c r="P2360" s="48"/>
    </row>
    <row r="2361" spans="1:16" x14ac:dyDescent="0.25">
      <c r="A2361" s="48"/>
      <c r="B2361" s="84"/>
      <c r="C2361" s="48"/>
      <c r="D2361" s="48"/>
      <c r="E2361" s="83"/>
      <c r="F2361" s="48"/>
      <c r="G2361" s="48"/>
      <c r="H2361" s="48"/>
      <c r="I2361" s="82"/>
      <c r="J2361" s="81"/>
      <c r="K2361" s="80"/>
      <c r="L2361" s="79"/>
      <c r="M2361" s="78"/>
      <c r="N2361" s="77"/>
      <c r="O2361" s="48"/>
      <c r="P2361" s="48"/>
    </row>
    <row r="2362" spans="1:16" x14ac:dyDescent="0.25">
      <c r="A2362" s="48"/>
      <c r="B2362" s="84"/>
      <c r="C2362" s="48"/>
      <c r="D2362" s="48"/>
      <c r="E2362" s="83"/>
      <c r="F2362" s="48"/>
      <c r="G2362" s="48"/>
      <c r="H2362" s="48"/>
      <c r="I2362" s="82"/>
      <c r="J2362" s="81"/>
      <c r="K2362" s="80"/>
      <c r="L2362" s="79"/>
      <c r="M2362" s="78"/>
      <c r="N2362" s="77"/>
      <c r="O2362" s="48"/>
      <c r="P2362" s="48"/>
    </row>
    <row r="2363" spans="1:16" x14ac:dyDescent="0.25">
      <c r="A2363" s="48"/>
      <c r="B2363" s="84"/>
      <c r="C2363" s="48"/>
      <c r="D2363" s="48"/>
      <c r="E2363" s="83"/>
      <c r="F2363" s="48"/>
      <c r="G2363" s="48"/>
      <c r="H2363" s="48"/>
      <c r="I2363" s="82"/>
      <c r="J2363" s="81"/>
      <c r="K2363" s="80"/>
      <c r="L2363" s="79"/>
      <c r="M2363" s="78"/>
      <c r="N2363" s="77"/>
      <c r="O2363" s="48"/>
      <c r="P2363" s="48"/>
    </row>
    <row r="2364" spans="1:16" x14ac:dyDescent="0.25">
      <c r="A2364" s="48"/>
      <c r="B2364" s="84"/>
      <c r="C2364" s="48"/>
      <c r="D2364" s="48"/>
      <c r="E2364" s="83"/>
      <c r="F2364" s="48"/>
      <c r="G2364" s="48"/>
      <c r="H2364" s="48"/>
      <c r="I2364" s="82"/>
      <c r="J2364" s="81"/>
      <c r="K2364" s="80"/>
      <c r="L2364" s="79"/>
      <c r="M2364" s="78"/>
      <c r="N2364" s="77"/>
      <c r="O2364" s="48"/>
      <c r="P2364" s="48"/>
    </row>
    <row r="2365" spans="1:16" x14ac:dyDescent="0.25">
      <c r="A2365" s="48"/>
      <c r="B2365" s="84"/>
      <c r="C2365" s="48"/>
      <c r="D2365" s="48"/>
      <c r="E2365" s="83"/>
      <c r="F2365" s="48"/>
      <c r="G2365" s="48"/>
      <c r="H2365" s="48"/>
      <c r="I2365" s="82"/>
      <c r="J2365" s="81"/>
      <c r="K2365" s="80"/>
      <c r="L2365" s="79"/>
      <c r="M2365" s="78"/>
      <c r="N2365" s="77"/>
      <c r="O2365" s="48"/>
      <c r="P2365" s="48"/>
    </row>
    <row r="2366" spans="1:16" x14ac:dyDescent="0.25">
      <c r="A2366" s="48"/>
      <c r="B2366" s="84"/>
      <c r="C2366" s="48"/>
      <c r="D2366" s="48"/>
      <c r="E2366" s="83"/>
      <c r="F2366" s="48"/>
      <c r="G2366" s="48"/>
      <c r="H2366" s="48"/>
      <c r="I2366" s="82"/>
      <c r="J2366" s="81"/>
      <c r="K2366" s="80"/>
      <c r="L2366" s="79"/>
      <c r="M2366" s="78"/>
      <c r="N2366" s="77"/>
      <c r="O2366" s="48"/>
      <c r="P2366" s="48"/>
    </row>
    <row r="2367" spans="1:16" x14ac:dyDescent="0.25">
      <c r="A2367" s="48"/>
      <c r="B2367" s="84"/>
      <c r="C2367" s="48"/>
      <c r="D2367" s="48"/>
      <c r="E2367" s="83"/>
      <c r="F2367" s="48"/>
      <c r="G2367" s="48"/>
      <c r="H2367" s="48"/>
      <c r="I2367" s="82"/>
      <c r="J2367" s="81"/>
      <c r="K2367" s="80"/>
      <c r="L2367" s="79"/>
      <c r="M2367" s="78"/>
      <c r="N2367" s="77"/>
      <c r="O2367" s="48"/>
      <c r="P2367" s="48"/>
    </row>
    <row r="2368" spans="1:16" x14ac:dyDescent="0.25">
      <c r="A2368" s="48"/>
      <c r="B2368" s="84"/>
      <c r="C2368" s="48"/>
      <c r="D2368" s="48"/>
      <c r="E2368" s="83"/>
      <c r="F2368" s="48"/>
      <c r="G2368" s="48"/>
      <c r="H2368" s="48"/>
      <c r="I2368" s="82"/>
      <c r="J2368" s="81"/>
      <c r="K2368" s="80"/>
      <c r="L2368" s="79"/>
      <c r="M2368" s="78"/>
      <c r="N2368" s="77"/>
      <c r="O2368" s="48"/>
      <c r="P2368" s="48"/>
    </row>
    <row r="2369" spans="1:16" x14ac:dyDescent="0.25">
      <c r="A2369" s="48"/>
      <c r="B2369" s="84"/>
      <c r="C2369" s="48"/>
      <c r="D2369" s="48"/>
      <c r="E2369" s="83"/>
      <c r="F2369" s="48"/>
      <c r="G2369" s="48"/>
      <c r="H2369" s="48"/>
      <c r="I2369" s="82"/>
      <c r="J2369" s="81"/>
      <c r="K2369" s="80"/>
      <c r="L2369" s="79"/>
      <c r="M2369" s="78"/>
      <c r="N2369" s="77"/>
      <c r="O2369" s="48"/>
      <c r="P2369" s="48"/>
    </row>
    <row r="2370" spans="1:16" x14ac:dyDescent="0.25">
      <c r="A2370" s="48"/>
      <c r="B2370" s="84"/>
      <c r="C2370" s="48"/>
      <c r="D2370" s="48"/>
      <c r="E2370" s="83"/>
      <c r="F2370" s="48"/>
      <c r="G2370" s="48"/>
      <c r="H2370" s="48"/>
      <c r="I2370" s="82"/>
      <c r="J2370" s="81"/>
      <c r="K2370" s="80"/>
      <c r="L2370" s="79"/>
      <c r="M2370" s="78"/>
      <c r="N2370" s="77"/>
      <c r="O2370" s="48"/>
      <c r="P2370" s="48"/>
    </row>
    <row r="2371" spans="1:16" x14ac:dyDescent="0.25">
      <c r="A2371" s="48"/>
      <c r="B2371" s="84"/>
      <c r="C2371" s="48"/>
      <c r="D2371" s="48"/>
      <c r="E2371" s="83"/>
      <c r="F2371" s="48"/>
      <c r="G2371" s="48"/>
      <c r="H2371" s="48"/>
      <c r="I2371" s="82"/>
      <c r="J2371" s="81"/>
      <c r="K2371" s="80"/>
      <c r="L2371" s="79"/>
      <c r="M2371" s="78"/>
      <c r="N2371" s="77"/>
      <c r="O2371" s="48"/>
      <c r="P2371" s="48"/>
    </row>
    <row r="2372" spans="1:16" x14ac:dyDescent="0.25">
      <c r="A2372" s="48"/>
      <c r="B2372" s="84"/>
      <c r="C2372" s="48"/>
      <c r="D2372" s="48"/>
      <c r="E2372" s="83"/>
      <c r="F2372" s="48"/>
      <c r="G2372" s="48"/>
      <c r="H2372" s="48"/>
      <c r="I2372" s="82"/>
      <c r="J2372" s="81"/>
      <c r="K2372" s="80"/>
      <c r="L2372" s="79"/>
      <c r="M2372" s="78"/>
      <c r="N2372" s="77"/>
      <c r="O2372" s="48"/>
      <c r="P2372" s="48"/>
    </row>
    <row r="2373" spans="1:16" x14ac:dyDescent="0.25">
      <c r="A2373" s="48"/>
      <c r="B2373" s="84"/>
      <c r="C2373" s="48"/>
      <c r="D2373" s="48"/>
      <c r="E2373" s="83"/>
      <c r="F2373" s="48"/>
      <c r="G2373" s="48"/>
      <c r="H2373" s="48"/>
      <c r="I2373" s="82"/>
      <c r="J2373" s="81"/>
      <c r="K2373" s="80"/>
      <c r="L2373" s="79"/>
      <c r="M2373" s="78"/>
      <c r="N2373" s="77"/>
      <c r="O2373" s="48"/>
      <c r="P2373" s="48"/>
    </row>
    <row r="2374" spans="1:16" x14ac:dyDescent="0.25">
      <c r="A2374" s="48"/>
      <c r="B2374" s="84"/>
      <c r="C2374" s="48"/>
      <c r="D2374" s="48"/>
      <c r="E2374" s="83"/>
      <c r="F2374" s="48"/>
      <c r="G2374" s="48"/>
      <c r="H2374" s="48"/>
      <c r="I2374" s="82"/>
      <c r="J2374" s="81"/>
      <c r="K2374" s="80"/>
      <c r="L2374" s="79"/>
      <c r="M2374" s="78"/>
      <c r="N2374" s="77"/>
      <c r="O2374" s="48"/>
      <c r="P2374" s="48"/>
    </row>
    <row r="2375" spans="1:16" x14ac:dyDescent="0.25">
      <c r="A2375" s="48"/>
      <c r="B2375" s="84"/>
      <c r="C2375" s="48"/>
      <c r="D2375" s="48"/>
      <c r="E2375" s="83"/>
      <c r="F2375" s="48"/>
      <c r="G2375" s="48"/>
      <c r="H2375" s="48"/>
      <c r="I2375" s="82"/>
      <c r="J2375" s="81"/>
      <c r="K2375" s="80"/>
      <c r="L2375" s="79"/>
      <c r="M2375" s="78"/>
      <c r="N2375" s="77"/>
      <c r="O2375" s="48"/>
      <c r="P2375" s="48"/>
    </row>
    <row r="2376" spans="1:16" x14ac:dyDescent="0.25">
      <c r="A2376" s="48"/>
      <c r="B2376" s="84"/>
      <c r="C2376" s="48"/>
      <c r="D2376" s="48"/>
      <c r="E2376" s="83"/>
      <c r="F2376" s="48"/>
      <c r="G2376" s="48"/>
      <c r="H2376" s="48"/>
      <c r="I2376" s="82"/>
      <c r="J2376" s="81"/>
      <c r="K2376" s="80"/>
      <c r="L2376" s="79"/>
      <c r="M2376" s="78"/>
      <c r="N2376" s="77"/>
      <c r="O2376" s="48"/>
      <c r="P2376" s="48"/>
    </row>
    <row r="2377" spans="1:16" x14ac:dyDescent="0.25">
      <c r="A2377" s="48"/>
      <c r="B2377" s="84"/>
      <c r="C2377" s="48"/>
      <c r="D2377" s="48"/>
      <c r="E2377" s="83"/>
      <c r="F2377" s="48"/>
      <c r="G2377" s="48"/>
      <c r="H2377" s="48"/>
      <c r="I2377" s="82"/>
      <c r="J2377" s="81"/>
      <c r="K2377" s="80"/>
      <c r="L2377" s="79"/>
      <c r="M2377" s="78"/>
      <c r="N2377" s="77"/>
      <c r="O2377" s="48"/>
      <c r="P2377" s="48"/>
    </row>
    <row r="2378" spans="1:16" x14ac:dyDescent="0.25">
      <c r="A2378" s="48"/>
      <c r="B2378" s="84"/>
      <c r="C2378" s="48"/>
      <c r="D2378" s="48"/>
      <c r="E2378" s="83"/>
      <c r="F2378" s="48"/>
      <c r="G2378" s="48"/>
      <c r="H2378" s="48"/>
      <c r="I2378" s="82"/>
      <c r="J2378" s="81"/>
      <c r="K2378" s="80"/>
      <c r="L2378" s="79"/>
      <c r="M2378" s="78"/>
      <c r="N2378" s="77"/>
      <c r="O2378" s="48"/>
      <c r="P2378" s="48"/>
    </row>
    <row r="2379" spans="1:16" x14ac:dyDescent="0.25">
      <c r="A2379" s="48"/>
      <c r="B2379" s="84"/>
      <c r="C2379" s="48"/>
      <c r="D2379" s="48"/>
      <c r="E2379" s="83"/>
      <c r="F2379" s="48"/>
      <c r="G2379" s="48"/>
      <c r="H2379" s="48"/>
      <c r="I2379" s="82"/>
      <c r="J2379" s="81"/>
      <c r="K2379" s="80"/>
      <c r="L2379" s="79"/>
      <c r="M2379" s="78"/>
      <c r="N2379" s="77"/>
      <c r="O2379" s="48"/>
      <c r="P2379" s="48"/>
    </row>
    <row r="2380" spans="1:16" x14ac:dyDescent="0.25">
      <c r="A2380" s="48"/>
      <c r="B2380" s="84"/>
      <c r="C2380" s="48"/>
      <c r="D2380" s="48"/>
      <c r="E2380" s="83"/>
      <c r="F2380" s="48"/>
      <c r="G2380" s="48"/>
      <c r="H2380" s="48"/>
      <c r="I2380" s="82"/>
      <c r="J2380" s="81"/>
      <c r="K2380" s="80"/>
      <c r="L2380" s="79"/>
      <c r="M2380" s="78"/>
      <c r="N2380" s="77"/>
      <c r="O2380" s="48"/>
      <c r="P2380" s="48"/>
    </row>
    <row r="2381" spans="1:16" x14ac:dyDescent="0.25">
      <c r="A2381" s="48"/>
      <c r="B2381" s="84"/>
      <c r="C2381" s="48"/>
      <c r="D2381" s="48"/>
      <c r="E2381" s="83"/>
      <c r="F2381" s="48"/>
      <c r="G2381" s="48"/>
      <c r="H2381" s="48"/>
      <c r="I2381" s="82"/>
      <c r="J2381" s="81"/>
      <c r="K2381" s="80"/>
      <c r="L2381" s="79"/>
      <c r="M2381" s="78"/>
      <c r="N2381" s="77"/>
      <c r="O2381" s="48"/>
      <c r="P2381" s="48"/>
    </row>
    <row r="2382" spans="1:16" x14ac:dyDescent="0.25">
      <c r="A2382" s="48"/>
      <c r="B2382" s="84"/>
      <c r="C2382" s="48"/>
      <c r="D2382" s="48"/>
      <c r="E2382" s="83"/>
      <c r="F2382" s="48"/>
      <c r="G2382" s="48"/>
      <c r="H2382" s="48"/>
      <c r="I2382" s="82"/>
      <c r="J2382" s="81"/>
      <c r="K2382" s="80"/>
      <c r="L2382" s="79"/>
      <c r="M2382" s="78"/>
      <c r="N2382" s="77"/>
      <c r="O2382" s="48"/>
      <c r="P2382" s="48"/>
    </row>
    <row r="2383" spans="1:16" x14ac:dyDescent="0.25">
      <c r="A2383" s="48"/>
      <c r="B2383" s="84"/>
      <c r="C2383" s="48"/>
      <c r="D2383" s="48"/>
      <c r="E2383" s="83"/>
      <c r="F2383" s="48"/>
      <c r="G2383" s="48"/>
      <c r="H2383" s="48"/>
      <c r="I2383" s="82"/>
      <c r="J2383" s="81"/>
      <c r="K2383" s="80"/>
      <c r="L2383" s="79"/>
      <c r="M2383" s="78"/>
      <c r="N2383" s="77"/>
      <c r="O2383" s="48"/>
      <c r="P2383" s="48"/>
    </row>
    <row r="2384" spans="1:16" x14ac:dyDescent="0.25">
      <c r="A2384" s="48"/>
      <c r="B2384" s="84"/>
      <c r="C2384" s="48"/>
      <c r="D2384" s="48"/>
      <c r="E2384" s="83"/>
      <c r="F2384" s="48"/>
      <c r="G2384" s="48"/>
      <c r="H2384" s="48"/>
      <c r="I2384" s="82"/>
      <c r="J2384" s="81"/>
      <c r="K2384" s="80"/>
      <c r="L2384" s="79"/>
      <c r="M2384" s="78"/>
      <c r="N2384" s="77"/>
      <c r="O2384" s="48"/>
      <c r="P2384" s="48"/>
    </row>
    <row r="2385" spans="1:16" x14ac:dyDescent="0.25">
      <c r="A2385" s="48"/>
      <c r="B2385" s="84"/>
      <c r="C2385" s="48"/>
      <c r="D2385" s="48"/>
      <c r="E2385" s="83"/>
      <c r="F2385" s="48"/>
      <c r="G2385" s="48"/>
      <c r="H2385" s="48"/>
      <c r="I2385" s="82"/>
      <c r="J2385" s="81"/>
      <c r="K2385" s="80"/>
      <c r="L2385" s="79"/>
      <c r="M2385" s="78"/>
      <c r="N2385" s="77"/>
      <c r="O2385" s="48"/>
      <c r="P2385" s="48"/>
    </row>
    <row r="2386" spans="1:16" x14ac:dyDescent="0.25">
      <c r="A2386" s="48"/>
      <c r="B2386" s="84"/>
      <c r="C2386" s="48"/>
      <c r="D2386" s="48"/>
      <c r="E2386" s="83"/>
      <c r="F2386" s="48"/>
      <c r="G2386" s="48"/>
      <c r="H2386" s="48"/>
      <c r="I2386" s="82"/>
      <c r="J2386" s="81"/>
      <c r="K2386" s="80"/>
      <c r="L2386" s="79"/>
      <c r="M2386" s="78"/>
      <c r="N2386" s="77"/>
      <c r="O2386" s="48"/>
      <c r="P2386" s="48"/>
    </row>
    <row r="2387" spans="1:16" x14ac:dyDescent="0.25">
      <c r="A2387" s="48"/>
      <c r="B2387" s="84"/>
      <c r="C2387" s="48"/>
      <c r="D2387" s="48"/>
      <c r="E2387" s="83"/>
      <c r="F2387" s="48"/>
      <c r="G2387" s="48"/>
      <c r="H2387" s="48"/>
      <c r="I2387" s="82"/>
      <c r="J2387" s="81"/>
      <c r="K2387" s="80"/>
      <c r="L2387" s="79"/>
      <c r="M2387" s="78"/>
      <c r="N2387" s="77"/>
      <c r="O2387" s="48"/>
      <c r="P2387" s="48"/>
    </row>
    <row r="2388" spans="1:16" x14ac:dyDescent="0.25">
      <c r="A2388" s="48"/>
      <c r="B2388" s="84"/>
      <c r="C2388" s="48"/>
      <c r="D2388" s="48"/>
      <c r="E2388" s="83"/>
      <c r="F2388" s="48"/>
      <c r="G2388" s="48"/>
      <c r="H2388" s="48"/>
      <c r="I2388" s="82"/>
      <c r="J2388" s="81"/>
      <c r="K2388" s="80"/>
      <c r="L2388" s="79"/>
      <c r="M2388" s="78"/>
      <c r="N2388" s="77"/>
      <c r="O2388" s="48"/>
      <c r="P2388" s="48"/>
    </row>
    <row r="2389" spans="1:16" x14ac:dyDescent="0.25">
      <c r="A2389" s="48"/>
      <c r="B2389" s="84"/>
      <c r="C2389" s="48"/>
      <c r="D2389" s="48"/>
      <c r="E2389" s="83"/>
      <c r="F2389" s="48"/>
      <c r="G2389" s="48"/>
      <c r="H2389" s="48"/>
      <c r="I2389" s="82"/>
      <c r="J2389" s="81"/>
      <c r="K2389" s="80"/>
      <c r="L2389" s="79"/>
      <c r="M2389" s="78"/>
      <c r="N2389" s="77"/>
      <c r="O2389" s="48"/>
      <c r="P2389" s="48"/>
    </row>
    <row r="2390" spans="1:16" x14ac:dyDescent="0.25">
      <c r="A2390" s="48"/>
      <c r="B2390" s="84"/>
      <c r="C2390" s="48"/>
      <c r="D2390" s="48"/>
      <c r="E2390" s="83"/>
      <c r="F2390" s="48"/>
      <c r="G2390" s="48"/>
      <c r="H2390" s="48"/>
      <c r="I2390" s="82"/>
      <c r="J2390" s="81"/>
      <c r="K2390" s="80"/>
      <c r="L2390" s="79"/>
      <c r="M2390" s="78"/>
      <c r="N2390" s="77"/>
      <c r="O2390" s="48"/>
      <c r="P2390" s="48"/>
    </row>
    <row r="2391" spans="1:16" x14ac:dyDescent="0.25">
      <c r="A2391" s="48"/>
      <c r="B2391" s="84"/>
      <c r="C2391" s="48"/>
      <c r="D2391" s="48"/>
      <c r="E2391" s="83"/>
      <c r="F2391" s="48"/>
      <c r="G2391" s="48"/>
      <c r="H2391" s="48"/>
      <c r="I2391" s="82"/>
      <c r="J2391" s="81"/>
      <c r="K2391" s="80"/>
      <c r="L2391" s="79"/>
      <c r="M2391" s="78"/>
      <c r="N2391" s="77"/>
      <c r="O2391" s="48"/>
      <c r="P2391" s="48"/>
    </row>
    <row r="2392" spans="1:16" x14ac:dyDescent="0.25">
      <c r="A2392" s="48"/>
      <c r="B2392" s="84"/>
      <c r="C2392" s="48"/>
      <c r="D2392" s="48"/>
      <c r="E2392" s="83"/>
      <c r="F2392" s="48"/>
      <c r="G2392" s="48"/>
      <c r="H2392" s="48"/>
      <c r="I2392" s="82"/>
      <c r="J2392" s="81"/>
      <c r="K2392" s="80"/>
      <c r="L2392" s="79"/>
      <c r="M2392" s="78"/>
      <c r="N2392" s="77"/>
      <c r="O2392" s="48"/>
      <c r="P2392" s="48"/>
    </row>
    <row r="2393" spans="1:16" x14ac:dyDescent="0.25">
      <c r="A2393" s="48"/>
      <c r="B2393" s="84"/>
      <c r="C2393" s="48"/>
      <c r="D2393" s="48"/>
      <c r="E2393" s="83"/>
      <c r="F2393" s="48"/>
      <c r="G2393" s="48"/>
      <c r="H2393" s="48"/>
      <c r="I2393" s="82"/>
      <c r="J2393" s="81"/>
      <c r="K2393" s="80"/>
      <c r="L2393" s="79"/>
      <c r="M2393" s="78"/>
      <c r="N2393" s="77"/>
      <c r="O2393" s="48"/>
      <c r="P2393" s="48"/>
    </row>
    <row r="2394" spans="1:16" x14ac:dyDescent="0.25">
      <c r="A2394" s="48"/>
      <c r="B2394" s="84"/>
      <c r="C2394" s="48"/>
      <c r="D2394" s="48"/>
      <c r="E2394" s="83"/>
      <c r="F2394" s="48"/>
      <c r="G2394" s="48"/>
      <c r="H2394" s="48"/>
      <c r="I2394" s="82"/>
      <c r="J2394" s="81"/>
      <c r="K2394" s="80"/>
      <c r="L2394" s="79"/>
      <c r="M2394" s="78"/>
      <c r="N2394" s="77"/>
      <c r="O2394" s="48"/>
      <c r="P2394" s="48"/>
    </row>
    <row r="2395" spans="1:16" x14ac:dyDescent="0.25">
      <c r="A2395" s="48"/>
      <c r="B2395" s="84"/>
      <c r="C2395" s="48"/>
      <c r="D2395" s="48"/>
      <c r="E2395" s="83"/>
      <c r="F2395" s="48"/>
      <c r="G2395" s="48"/>
      <c r="H2395" s="48"/>
      <c r="I2395" s="82"/>
      <c r="J2395" s="81"/>
      <c r="K2395" s="80"/>
      <c r="L2395" s="79"/>
      <c r="M2395" s="78"/>
      <c r="N2395" s="77"/>
      <c r="O2395" s="48"/>
      <c r="P2395" s="48"/>
    </row>
    <row r="2396" spans="1:16" x14ac:dyDescent="0.25">
      <c r="A2396" s="48"/>
      <c r="B2396" s="84"/>
      <c r="C2396" s="48"/>
      <c r="D2396" s="48"/>
      <c r="E2396" s="83"/>
      <c r="F2396" s="48"/>
      <c r="G2396" s="48"/>
      <c r="H2396" s="48"/>
      <c r="I2396" s="82"/>
      <c r="J2396" s="81"/>
      <c r="K2396" s="80"/>
      <c r="L2396" s="79"/>
      <c r="M2396" s="78"/>
      <c r="N2396" s="77"/>
      <c r="O2396" s="48"/>
      <c r="P2396" s="48"/>
    </row>
    <row r="2397" spans="1:16" x14ac:dyDescent="0.25">
      <c r="A2397" s="48"/>
      <c r="B2397" s="84"/>
      <c r="C2397" s="48"/>
      <c r="D2397" s="48"/>
      <c r="E2397" s="83"/>
      <c r="F2397" s="48"/>
      <c r="G2397" s="48"/>
      <c r="H2397" s="48"/>
      <c r="I2397" s="82"/>
      <c r="J2397" s="81"/>
      <c r="K2397" s="80"/>
      <c r="L2397" s="79"/>
      <c r="M2397" s="78"/>
      <c r="N2397" s="77"/>
      <c r="O2397" s="48"/>
      <c r="P2397" s="48"/>
    </row>
    <row r="2398" spans="1:16" x14ac:dyDescent="0.25">
      <c r="A2398" s="48"/>
      <c r="B2398" s="84"/>
      <c r="C2398" s="48"/>
      <c r="D2398" s="48"/>
      <c r="E2398" s="83"/>
      <c r="F2398" s="48"/>
      <c r="G2398" s="48"/>
      <c r="H2398" s="48"/>
      <c r="I2398" s="82"/>
      <c r="J2398" s="81"/>
      <c r="K2398" s="80"/>
      <c r="L2398" s="79"/>
      <c r="M2398" s="78"/>
      <c r="N2398" s="77"/>
      <c r="O2398" s="48"/>
      <c r="P2398" s="48"/>
    </row>
    <row r="2399" spans="1:16" x14ac:dyDescent="0.25">
      <c r="A2399" s="48"/>
      <c r="B2399" s="84"/>
      <c r="C2399" s="48"/>
      <c r="D2399" s="48"/>
      <c r="E2399" s="83"/>
      <c r="F2399" s="48"/>
      <c r="G2399" s="48"/>
      <c r="H2399" s="48"/>
      <c r="I2399" s="82"/>
      <c r="J2399" s="81"/>
      <c r="K2399" s="80"/>
      <c r="L2399" s="79"/>
      <c r="M2399" s="78"/>
      <c r="N2399" s="77"/>
      <c r="O2399" s="48"/>
      <c r="P2399" s="48"/>
    </row>
    <row r="2400" spans="1:16" x14ac:dyDescent="0.25">
      <c r="A2400" s="48"/>
      <c r="B2400" s="84"/>
      <c r="C2400" s="48"/>
      <c r="D2400" s="48"/>
      <c r="E2400" s="83"/>
      <c r="F2400" s="48"/>
      <c r="G2400" s="48"/>
      <c r="H2400" s="48"/>
      <c r="I2400" s="82"/>
      <c r="J2400" s="81"/>
      <c r="K2400" s="80"/>
      <c r="L2400" s="79"/>
      <c r="M2400" s="78"/>
      <c r="N2400" s="77"/>
      <c r="O2400" s="48"/>
      <c r="P2400" s="48"/>
    </row>
    <row r="2401" spans="1:16" x14ac:dyDescent="0.25">
      <c r="A2401" s="48"/>
      <c r="B2401" s="84"/>
      <c r="C2401" s="48"/>
      <c r="D2401" s="48"/>
      <c r="E2401" s="83"/>
      <c r="F2401" s="48"/>
      <c r="G2401" s="48"/>
      <c r="H2401" s="48"/>
      <c r="I2401" s="82"/>
      <c r="J2401" s="81"/>
      <c r="K2401" s="80"/>
      <c r="L2401" s="79"/>
      <c r="M2401" s="78"/>
      <c r="N2401" s="77"/>
      <c r="O2401" s="48"/>
      <c r="P2401" s="48"/>
    </row>
    <row r="2402" spans="1:16" x14ac:dyDescent="0.25">
      <c r="A2402" s="48"/>
      <c r="B2402" s="84"/>
      <c r="C2402" s="48"/>
      <c r="D2402" s="48"/>
      <c r="E2402" s="83"/>
      <c r="F2402" s="48"/>
      <c r="G2402" s="48"/>
      <c r="H2402" s="48"/>
      <c r="I2402" s="82"/>
      <c r="J2402" s="81"/>
      <c r="K2402" s="80"/>
      <c r="L2402" s="79"/>
      <c r="M2402" s="78"/>
      <c r="N2402" s="77"/>
      <c r="O2402" s="48"/>
      <c r="P2402" s="48"/>
    </row>
    <row r="2403" spans="1:16" x14ac:dyDescent="0.25">
      <c r="A2403" s="48"/>
      <c r="B2403" s="84"/>
      <c r="C2403" s="48"/>
      <c r="D2403" s="48"/>
      <c r="E2403" s="83"/>
      <c r="F2403" s="48"/>
      <c r="G2403" s="48"/>
      <c r="H2403" s="48"/>
      <c r="I2403" s="82"/>
      <c r="J2403" s="81"/>
      <c r="K2403" s="80"/>
      <c r="L2403" s="79"/>
      <c r="M2403" s="78"/>
      <c r="N2403" s="77"/>
      <c r="O2403" s="48"/>
      <c r="P2403" s="48"/>
    </row>
    <row r="2404" spans="1:16" x14ac:dyDescent="0.25">
      <c r="A2404" s="48"/>
      <c r="B2404" s="84"/>
      <c r="C2404" s="48"/>
      <c r="D2404" s="48"/>
      <c r="E2404" s="83"/>
      <c r="F2404" s="48"/>
      <c r="G2404" s="48"/>
      <c r="H2404" s="48"/>
      <c r="I2404" s="82"/>
      <c r="J2404" s="81"/>
      <c r="K2404" s="80"/>
      <c r="L2404" s="79"/>
      <c r="M2404" s="78"/>
      <c r="N2404" s="77"/>
      <c r="O2404" s="48"/>
      <c r="P2404" s="48"/>
    </row>
    <row r="2405" spans="1:16" x14ac:dyDescent="0.25">
      <c r="A2405" s="48"/>
      <c r="B2405" s="84"/>
      <c r="C2405" s="48"/>
      <c r="D2405" s="48"/>
      <c r="E2405" s="83"/>
      <c r="F2405" s="48"/>
      <c r="G2405" s="48"/>
      <c r="H2405" s="48"/>
      <c r="I2405" s="82"/>
      <c r="J2405" s="81"/>
      <c r="K2405" s="80"/>
      <c r="L2405" s="79"/>
      <c r="M2405" s="78"/>
      <c r="N2405" s="77"/>
      <c r="O2405" s="48"/>
      <c r="P2405" s="48"/>
    </row>
    <row r="2406" spans="1:16" x14ac:dyDescent="0.25">
      <c r="A2406" s="48"/>
      <c r="B2406" s="84"/>
      <c r="C2406" s="48"/>
      <c r="D2406" s="48"/>
      <c r="E2406" s="83"/>
      <c r="F2406" s="48"/>
      <c r="G2406" s="48"/>
      <c r="H2406" s="48"/>
      <c r="I2406" s="82"/>
      <c r="J2406" s="81"/>
      <c r="K2406" s="80"/>
      <c r="L2406" s="79"/>
      <c r="M2406" s="78"/>
      <c r="N2406" s="77"/>
      <c r="O2406" s="48"/>
      <c r="P2406" s="48"/>
    </row>
    <row r="2407" spans="1:16" x14ac:dyDescent="0.25">
      <c r="A2407" s="48"/>
      <c r="B2407" s="84"/>
      <c r="C2407" s="48"/>
      <c r="D2407" s="48"/>
      <c r="E2407" s="83"/>
      <c r="F2407" s="48"/>
      <c r="G2407" s="48"/>
      <c r="H2407" s="48"/>
      <c r="I2407" s="82"/>
      <c r="J2407" s="81"/>
      <c r="K2407" s="80"/>
      <c r="L2407" s="79"/>
      <c r="M2407" s="78"/>
      <c r="N2407" s="77"/>
      <c r="O2407" s="48"/>
      <c r="P2407" s="48"/>
    </row>
    <row r="2408" spans="1:16" x14ac:dyDescent="0.25">
      <c r="A2408" s="48"/>
      <c r="B2408" s="84"/>
      <c r="C2408" s="48"/>
      <c r="D2408" s="48"/>
      <c r="E2408" s="83"/>
      <c r="F2408" s="48"/>
      <c r="G2408" s="48"/>
      <c r="H2408" s="48"/>
      <c r="I2408" s="82"/>
      <c r="J2408" s="81"/>
      <c r="K2408" s="80"/>
      <c r="L2408" s="79"/>
      <c r="M2408" s="78"/>
      <c r="N2408" s="77"/>
      <c r="O2408" s="48"/>
      <c r="P2408" s="48"/>
    </row>
    <row r="2409" spans="1:16" x14ac:dyDescent="0.25">
      <c r="A2409" s="48"/>
      <c r="B2409" s="84"/>
      <c r="C2409" s="48"/>
      <c r="D2409" s="48"/>
      <c r="E2409" s="83"/>
      <c r="F2409" s="48"/>
      <c r="G2409" s="48"/>
      <c r="H2409" s="48"/>
      <c r="I2409" s="82"/>
      <c r="J2409" s="81"/>
      <c r="K2409" s="80"/>
      <c r="L2409" s="79"/>
      <c r="M2409" s="78"/>
      <c r="N2409" s="77"/>
      <c r="O2409" s="48"/>
      <c r="P2409" s="48"/>
    </row>
    <row r="2410" spans="1:16" x14ac:dyDescent="0.25">
      <c r="A2410" s="48"/>
      <c r="B2410" s="84"/>
      <c r="C2410" s="48"/>
      <c r="D2410" s="48"/>
      <c r="E2410" s="83"/>
      <c r="F2410" s="48"/>
      <c r="G2410" s="48"/>
      <c r="H2410" s="48"/>
      <c r="I2410" s="82"/>
      <c r="J2410" s="81"/>
      <c r="K2410" s="80"/>
      <c r="L2410" s="79"/>
      <c r="M2410" s="78"/>
      <c r="N2410" s="77"/>
      <c r="O2410" s="48"/>
      <c r="P2410" s="48"/>
    </row>
    <row r="2411" spans="1:16" x14ac:dyDescent="0.25">
      <c r="A2411" s="48"/>
      <c r="B2411" s="84"/>
      <c r="C2411" s="48"/>
      <c r="D2411" s="48"/>
      <c r="E2411" s="83"/>
      <c r="F2411" s="48"/>
      <c r="G2411" s="48"/>
      <c r="H2411" s="48"/>
      <c r="I2411" s="82"/>
      <c r="J2411" s="81"/>
      <c r="K2411" s="80"/>
      <c r="L2411" s="79"/>
      <c r="M2411" s="78"/>
      <c r="N2411" s="77"/>
      <c r="O2411" s="48"/>
      <c r="P2411" s="48"/>
    </row>
    <row r="2412" spans="1:16" x14ac:dyDescent="0.25">
      <c r="A2412" s="48"/>
      <c r="B2412" s="84"/>
      <c r="C2412" s="48"/>
      <c r="D2412" s="48"/>
      <c r="E2412" s="83"/>
      <c r="F2412" s="48"/>
      <c r="G2412" s="48"/>
      <c r="H2412" s="48"/>
      <c r="I2412" s="82"/>
      <c r="J2412" s="81"/>
      <c r="K2412" s="80"/>
      <c r="L2412" s="79"/>
      <c r="M2412" s="78"/>
      <c r="N2412" s="77"/>
      <c r="O2412" s="48"/>
      <c r="P2412" s="48"/>
    </row>
    <row r="2413" spans="1:16" x14ac:dyDescent="0.25">
      <c r="A2413" s="48"/>
      <c r="B2413" s="84"/>
      <c r="C2413" s="48"/>
      <c r="D2413" s="48"/>
      <c r="E2413" s="83"/>
      <c r="F2413" s="48"/>
      <c r="G2413" s="48"/>
      <c r="H2413" s="48"/>
      <c r="I2413" s="82"/>
      <c r="J2413" s="81"/>
      <c r="K2413" s="80"/>
      <c r="L2413" s="79"/>
      <c r="M2413" s="78"/>
      <c r="N2413" s="77"/>
      <c r="O2413" s="48"/>
      <c r="P2413" s="48"/>
    </row>
    <row r="2414" spans="1:16" x14ac:dyDescent="0.25">
      <c r="A2414" s="48"/>
      <c r="B2414" s="84"/>
      <c r="C2414" s="48"/>
      <c r="D2414" s="48"/>
      <c r="E2414" s="83"/>
      <c r="F2414" s="48"/>
      <c r="G2414" s="48"/>
      <c r="H2414" s="48"/>
      <c r="I2414" s="82"/>
      <c r="J2414" s="81"/>
      <c r="K2414" s="80"/>
      <c r="L2414" s="79"/>
      <c r="M2414" s="78"/>
      <c r="N2414" s="77"/>
      <c r="O2414" s="48"/>
      <c r="P2414" s="48"/>
    </row>
    <row r="2415" spans="1:16" x14ac:dyDescent="0.25">
      <c r="A2415" s="48"/>
      <c r="B2415" s="84"/>
      <c r="C2415" s="48"/>
      <c r="D2415" s="48"/>
      <c r="E2415" s="83"/>
      <c r="F2415" s="48"/>
      <c r="G2415" s="48"/>
      <c r="H2415" s="48"/>
      <c r="I2415" s="82"/>
      <c r="J2415" s="81"/>
      <c r="K2415" s="80"/>
      <c r="L2415" s="79"/>
      <c r="M2415" s="78"/>
      <c r="N2415" s="77"/>
      <c r="O2415" s="48"/>
      <c r="P2415" s="48"/>
    </row>
    <row r="2416" spans="1:16" x14ac:dyDescent="0.25">
      <c r="A2416" s="48"/>
      <c r="B2416" s="84"/>
      <c r="C2416" s="48"/>
      <c r="D2416" s="48"/>
      <c r="E2416" s="83"/>
      <c r="F2416" s="48"/>
      <c r="G2416" s="48"/>
      <c r="H2416" s="48"/>
      <c r="I2416" s="82"/>
      <c r="J2416" s="81"/>
      <c r="K2416" s="80"/>
      <c r="L2416" s="79"/>
      <c r="M2416" s="78"/>
      <c r="N2416" s="77"/>
      <c r="O2416" s="48"/>
      <c r="P2416" s="48"/>
    </row>
    <row r="2417" spans="1:16" x14ac:dyDescent="0.25">
      <c r="A2417" s="48"/>
      <c r="B2417" s="84"/>
      <c r="C2417" s="48"/>
      <c r="D2417" s="48"/>
      <c r="E2417" s="83"/>
      <c r="F2417" s="48"/>
      <c r="G2417" s="48"/>
      <c r="H2417" s="48"/>
      <c r="I2417" s="82"/>
      <c r="J2417" s="81"/>
      <c r="K2417" s="80"/>
      <c r="L2417" s="79"/>
      <c r="M2417" s="78"/>
      <c r="N2417" s="77"/>
      <c r="O2417" s="48"/>
      <c r="P2417" s="48"/>
    </row>
    <row r="2418" spans="1:16" x14ac:dyDescent="0.25">
      <c r="A2418" s="48"/>
      <c r="B2418" s="84"/>
      <c r="C2418" s="48"/>
      <c r="D2418" s="48"/>
      <c r="E2418" s="83"/>
      <c r="F2418" s="48"/>
      <c r="G2418" s="48"/>
      <c r="H2418" s="48"/>
      <c r="I2418" s="82"/>
      <c r="J2418" s="81"/>
      <c r="K2418" s="80"/>
      <c r="L2418" s="79"/>
      <c r="M2418" s="78"/>
      <c r="N2418" s="77"/>
      <c r="O2418" s="48"/>
      <c r="P2418" s="48"/>
    </row>
    <row r="2419" spans="1:16" x14ac:dyDescent="0.25">
      <c r="A2419" s="48"/>
      <c r="B2419" s="84"/>
      <c r="C2419" s="48"/>
      <c r="D2419" s="48"/>
      <c r="E2419" s="83"/>
      <c r="F2419" s="48"/>
      <c r="G2419" s="48"/>
      <c r="H2419" s="48"/>
      <c r="I2419" s="82"/>
      <c r="J2419" s="81"/>
      <c r="K2419" s="80"/>
      <c r="L2419" s="79"/>
      <c r="M2419" s="78"/>
      <c r="N2419" s="77"/>
      <c r="O2419" s="48"/>
      <c r="P2419" s="48"/>
    </row>
    <row r="2420" spans="1:16" x14ac:dyDescent="0.25">
      <c r="A2420" s="48"/>
      <c r="B2420" s="84"/>
      <c r="C2420" s="48"/>
      <c r="D2420" s="48"/>
      <c r="E2420" s="83"/>
      <c r="F2420" s="48"/>
      <c r="G2420" s="48"/>
      <c r="H2420" s="48"/>
      <c r="I2420" s="82"/>
      <c r="J2420" s="81"/>
      <c r="K2420" s="80"/>
      <c r="L2420" s="79"/>
      <c r="M2420" s="78"/>
      <c r="N2420" s="77"/>
      <c r="O2420" s="48"/>
      <c r="P2420" s="48"/>
    </row>
    <row r="2421" spans="1:16" x14ac:dyDescent="0.25">
      <c r="A2421" s="48"/>
      <c r="B2421" s="84"/>
      <c r="C2421" s="48"/>
      <c r="D2421" s="48"/>
      <c r="E2421" s="83"/>
      <c r="F2421" s="48"/>
      <c r="G2421" s="48"/>
      <c r="H2421" s="48"/>
      <c r="I2421" s="82"/>
      <c r="J2421" s="81"/>
      <c r="K2421" s="80"/>
      <c r="L2421" s="79"/>
      <c r="M2421" s="78"/>
      <c r="N2421" s="77"/>
      <c r="O2421" s="48"/>
      <c r="P2421" s="48"/>
    </row>
    <row r="2422" spans="1:16" x14ac:dyDescent="0.25">
      <c r="A2422" s="48"/>
      <c r="B2422" s="84"/>
      <c r="C2422" s="48"/>
      <c r="D2422" s="48"/>
      <c r="E2422" s="83"/>
      <c r="F2422" s="48"/>
      <c r="G2422" s="48"/>
      <c r="H2422" s="48"/>
      <c r="I2422" s="82"/>
      <c r="J2422" s="81"/>
      <c r="K2422" s="80"/>
      <c r="L2422" s="79"/>
      <c r="M2422" s="78"/>
      <c r="N2422" s="77"/>
      <c r="O2422" s="48"/>
      <c r="P2422" s="48"/>
    </row>
    <row r="2423" spans="1:16" x14ac:dyDescent="0.25">
      <c r="A2423" s="48"/>
      <c r="B2423" s="84"/>
      <c r="C2423" s="48"/>
      <c r="D2423" s="48"/>
      <c r="E2423" s="83"/>
      <c r="F2423" s="48"/>
      <c r="G2423" s="48"/>
      <c r="H2423" s="48"/>
      <c r="I2423" s="82"/>
      <c r="J2423" s="81"/>
      <c r="K2423" s="80"/>
      <c r="L2423" s="79"/>
      <c r="M2423" s="78"/>
      <c r="N2423" s="77"/>
      <c r="O2423" s="48"/>
      <c r="P2423" s="48"/>
    </row>
    <row r="2424" spans="1:16" x14ac:dyDescent="0.25">
      <c r="A2424" s="48"/>
      <c r="B2424" s="84"/>
      <c r="C2424" s="48"/>
      <c r="D2424" s="48"/>
      <c r="E2424" s="83"/>
      <c r="F2424" s="48"/>
      <c r="G2424" s="48"/>
      <c r="H2424" s="48"/>
      <c r="I2424" s="82"/>
      <c r="J2424" s="81"/>
      <c r="K2424" s="80"/>
      <c r="L2424" s="79"/>
      <c r="M2424" s="78"/>
      <c r="N2424" s="77"/>
      <c r="O2424" s="48"/>
      <c r="P2424" s="48"/>
    </row>
    <row r="2425" spans="1:16" x14ac:dyDescent="0.25">
      <c r="A2425" s="48"/>
      <c r="B2425" s="84"/>
      <c r="C2425" s="48"/>
      <c r="D2425" s="48"/>
      <c r="E2425" s="83"/>
      <c r="F2425" s="48"/>
      <c r="G2425" s="48"/>
      <c r="H2425" s="48"/>
      <c r="I2425" s="82"/>
      <c r="J2425" s="81"/>
      <c r="K2425" s="80"/>
      <c r="L2425" s="79"/>
      <c r="M2425" s="78"/>
      <c r="N2425" s="77"/>
      <c r="O2425" s="48"/>
      <c r="P2425" s="48"/>
    </row>
    <row r="2426" spans="1:16" x14ac:dyDescent="0.25">
      <c r="A2426" s="48"/>
      <c r="B2426" s="84"/>
      <c r="C2426" s="48"/>
      <c r="D2426" s="48"/>
      <c r="E2426" s="83"/>
      <c r="F2426" s="48"/>
      <c r="G2426" s="48"/>
      <c r="H2426" s="48"/>
      <c r="I2426" s="82"/>
      <c r="J2426" s="81"/>
      <c r="K2426" s="80"/>
      <c r="L2426" s="79"/>
      <c r="M2426" s="78"/>
      <c r="N2426" s="77"/>
      <c r="O2426" s="48"/>
      <c r="P2426" s="48"/>
    </row>
    <row r="2427" spans="1:16" x14ac:dyDescent="0.25">
      <c r="A2427" s="48"/>
      <c r="B2427" s="84"/>
      <c r="C2427" s="48"/>
      <c r="D2427" s="48"/>
      <c r="E2427" s="83"/>
      <c r="F2427" s="48"/>
      <c r="G2427" s="48"/>
      <c r="H2427" s="48"/>
      <c r="I2427" s="82"/>
      <c r="J2427" s="81"/>
      <c r="K2427" s="80"/>
      <c r="L2427" s="79"/>
      <c r="M2427" s="78"/>
      <c r="N2427" s="77"/>
      <c r="O2427" s="48"/>
      <c r="P2427" s="48"/>
    </row>
    <row r="2428" spans="1:16" x14ac:dyDescent="0.25">
      <c r="A2428" s="48"/>
      <c r="B2428" s="84"/>
      <c r="C2428" s="48"/>
      <c r="D2428" s="48"/>
      <c r="E2428" s="83"/>
      <c r="F2428" s="48"/>
      <c r="G2428" s="48"/>
      <c r="H2428" s="48"/>
      <c r="I2428" s="82"/>
      <c r="J2428" s="81"/>
      <c r="K2428" s="80"/>
      <c r="L2428" s="79"/>
      <c r="M2428" s="78"/>
      <c r="N2428" s="77"/>
      <c r="O2428" s="48"/>
      <c r="P2428" s="48"/>
    </row>
    <row r="2429" spans="1:16" x14ac:dyDescent="0.25">
      <c r="A2429" s="48"/>
      <c r="B2429" s="84"/>
      <c r="C2429" s="48"/>
      <c r="D2429" s="48"/>
      <c r="E2429" s="83"/>
      <c r="F2429" s="48"/>
      <c r="G2429" s="48"/>
      <c r="H2429" s="48"/>
      <c r="I2429" s="82"/>
      <c r="J2429" s="81"/>
      <c r="K2429" s="80"/>
      <c r="L2429" s="79"/>
      <c r="M2429" s="78"/>
      <c r="N2429" s="77"/>
      <c r="O2429" s="48"/>
      <c r="P2429" s="48"/>
    </row>
    <row r="2430" spans="1:16" x14ac:dyDescent="0.25">
      <c r="A2430" s="48"/>
      <c r="B2430" s="84"/>
      <c r="C2430" s="48"/>
      <c r="D2430" s="48"/>
      <c r="E2430" s="83"/>
      <c r="F2430" s="48"/>
      <c r="G2430" s="48"/>
      <c r="H2430" s="48"/>
      <c r="I2430" s="82"/>
      <c r="J2430" s="81"/>
      <c r="K2430" s="80"/>
      <c r="L2430" s="79"/>
      <c r="M2430" s="78"/>
      <c r="N2430" s="77"/>
      <c r="O2430" s="48"/>
      <c r="P2430" s="48"/>
    </row>
    <row r="2431" spans="1:16" x14ac:dyDescent="0.25">
      <c r="A2431" s="48"/>
      <c r="B2431" s="84"/>
      <c r="C2431" s="48"/>
      <c r="D2431" s="48"/>
      <c r="E2431" s="83"/>
      <c r="F2431" s="48"/>
      <c r="G2431" s="48"/>
      <c r="H2431" s="48"/>
      <c r="I2431" s="82"/>
      <c r="J2431" s="81"/>
      <c r="K2431" s="80"/>
      <c r="L2431" s="79"/>
      <c r="M2431" s="78"/>
      <c r="N2431" s="77"/>
      <c r="O2431" s="48"/>
      <c r="P2431" s="48"/>
    </row>
    <row r="2432" spans="1:16" x14ac:dyDescent="0.25">
      <c r="A2432" s="48"/>
      <c r="B2432" s="84"/>
      <c r="C2432" s="48"/>
      <c r="D2432" s="48"/>
      <c r="E2432" s="83"/>
      <c r="F2432" s="48"/>
      <c r="G2432" s="48"/>
      <c r="H2432" s="48"/>
      <c r="I2432" s="82"/>
      <c r="J2432" s="81"/>
      <c r="K2432" s="80"/>
      <c r="L2432" s="79"/>
      <c r="M2432" s="78"/>
      <c r="N2432" s="77"/>
      <c r="O2432" s="48"/>
      <c r="P2432" s="48"/>
    </row>
    <row r="2433" spans="1:16" x14ac:dyDescent="0.25">
      <c r="A2433" s="48"/>
      <c r="B2433" s="84"/>
      <c r="C2433" s="48"/>
      <c r="D2433" s="48"/>
      <c r="E2433" s="83"/>
      <c r="F2433" s="48"/>
      <c r="G2433" s="48"/>
      <c r="H2433" s="48"/>
      <c r="I2433" s="82"/>
      <c r="J2433" s="81"/>
      <c r="K2433" s="80"/>
      <c r="L2433" s="79"/>
      <c r="M2433" s="78"/>
      <c r="N2433" s="77"/>
      <c r="O2433" s="48"/>
      <c r="P2433" s="48"/>
    </row>
    <row r="2434" spans="1:16" x14ac:dyDescent="0.25">
      <c r="A2434" s="48"/>
      <c r="B2434" s="84"/>
      <c r="C2434" s="48"/>
      <c r="D2434" s="48"/>
      <c r="E2434" s="83"/>
      <c r="F2434" s="48"/>
      <c r="G2434" s="48"/>
      <c r="H2434" s="48"/>
      <c r="I2434" s="82"/>
      <c r="J2434" s="81"/>
      <c r="K2434" s="80"/>
      <c r="L2434" s="79"/>
      <c r="M2434" s="78"/>
      <c r="N2434" s="77"/>
      <c r="O2434" s="48"/>
      <c r="P2434" s="48"/>
    </row>
    <row r="2435" spans="1:16" x14ac:dyDescent="0.25">
      <c r="A2435" s="48"/>
      <c r="B2435" s="84"/>
      <c r="C2435" s="48"/>
      <c r="D2435" s="48"/>
      <c r="E2435" s="83"/>
      <c r="F2435" s="48"/>
      <c r="G2435" s="48"/>
      <c r="H2435" s="48"/>
      <c r="I2435" s="82"/>
      <c r="J2435" s="81"/>
      <c r="K2435" s="80"/>
      <c r="L2435" s="79"/>
      <c r="M2435" s="78"/>
      <c r="N2435" s="77"/>
      <c r="O2435" s="48"/>
      <c r="P2435" s="48"/>
    </row>
    <row r="2436" spans="1:16" x14ac:dyDescent="0.25">
      <c r="A2436" s="48"/>
      <c r="B2436" s="84"/>
      <c r="C2436" s="48"/>
      <c r="D2436" s="48"/>
      <c r="E2436" s="83"/>
      <c r="F2436" s="48"/>
      <c r="G2436" s="48"/>
      <c r="H2436" s="48"/>
      <c r="I2436" s="82"/>
      <c r="J2436" s="81"/>
      <c r="K2436" s="80"/>
      <c r="L2436" s="79"/>
      <c r="M2436" s="78"/>
      <c r="N2436" s="77"/>
      <c r="O2436" s="48"/>
      <c r="P2436" s="48"/>
    </row>
    <row r="2437" spans="1:16" x14ac:dyDescent="0.25">
      <c r="A2437" s="48"/>
      <c r="B2437" s="84"/>
      <c r="C2437" s="48"/>
      <c r="D2437" s="48"/>
      <c r="E2437" s="83"/>
      <c r="F2437" s="48"/>
      <c r="G2437" s="48"/>
      <c r="H2437" s="48"/>
      <c r="I2437" s="82"/>
      <c r="J2437" s="81"/>
      <c r="K2437" s="80"/>
      <c r="L2437" s="79"/>
      <c r="M2437" s="78"/>
      <c r="N2437" s="77"/>
      <c r="O2437" s="48"/>
      <c r="P2437" s="48"/>
    </row>
    <row r="2438" spans="1:16" x14ac:dyDescent="0.25">
      <c r="A2438" s="48"/>
      <c r="B2438" s="84"/>
      <c r="C2438" s="48"/>
      <c r="D2438" s="48"/>
      <c r="E2438" s="83"/>
      <c r="F2438" s="48"/>
      <c r="G2438" s="48"/>
      <c r="H2438" s="48"/>
      <c r="I2438" s="82"/>
      <c r="J2438" s="81"/>
      <c r="K2438" s="80"/>
      <c r="L2438" s="79"/>
      <c r="M2438" s="78"/>
      <c r="N2438" s="77"/>
      <c r="O2438" s="48"/>
      <c r="P2438" s="48"/>
    </row>
    <row r="2439" spans="1:16" x14ac:dyDescent="0.25">
      <c r="A2439" s="48"/>
      <c r="B2439" s="84"/>
      <c r="C2439" s="48"/>
      <c r="D2439" s="48"/>
      <c r="E2439" s="83"/>
      <c r="F2439" s="48"/>
      <c r="G2439" s="48"/>
      <c r="H2439" s="48"/>
      <c r="I2439" s="82"/>
      <c r="J2439" s="81"/>
      <c r="K2439" s="80"/>
      <c r="L2439" s="79"/>
      <c r="M2439" s="78"/>
      <c r="N2439" s="77"/>
      <c r="O2439" s="48"/>
      <c r="P2439" s="48"/>
    </row>
    <row r="2440" spans="1:16" x14ac:dyDescent="0.25">
      <c r="A2440" s="48"/>
      <c r="B2440" s="84"/>
      <c r="C2440" s="48"/>
      <c r="D2440" s="48"/>
      <c r="E2440" s="83"/>
      <c r="F2440" s="48"/>
      <c r="G2440" s="48"/>
      <c r="H2440" s="48"/>
      <c r="I2440" s="82"/>
      <c r="J2440" s="81"/>
      <c r="K2440" s="80"/>
      <c r="L2440" s="79"/>
      <c r="M2440" s="78"/>
      <c r="N2440" s="77"/>
      <c r="O2440" s="48"/>
      <c r="P2440" s="48"/>
    </row>
    <row r="2441" spans="1:16" x14ac:dyDescent="0.25">
      <c r="A2441" s="48"/>
      <c r="B2441" s="84"/>
      <c r="C2441" s="48"/>
      <c r="D2441" s="48"/>
      <c r="E2441" s="83"/>
      <c r="F2441" s="48"/>
      <c r="G2441" s="48"/>
      <c r="H2441" s="48"/>
      <c r="I2441" s="82"/>
      <c r="J2441" s="81"/>
      <c r="K2441" s="80"/>
      <c r="L2441" s="79"/>
      <c r="M2441" s="78"/>
      <c r="N2441" s="77"/>
      <c r="O2441" s="48"/>
      <c r="P2441" s="48"/>
    </row>
    <row r="2442" spans="1:16" x14ac:dyDescent="0.25">
      <c r="A2442" s="48"/>
      <c r="B2442" s="84"/>
      <c r="C2442" s="48"/>
      <c r="D2442" s="48"/>
      <c r="E2442" s="83"/>
      <c r="F2442" s="48"/>
      <c r="G2442" s="48"/>
      <c r="H2442" s="48"/>
      <c r="I2442" s="82"/>
      <c r="J2442" s="81"/>
      <c r="K2442" s="80"/>
      <c r="L2442" s="79"/>
      <c r="M2442" s="78"/>
      <c r="N2442" s="77"/>
      <c r="O2442" s="48"/>
      <c r="P2442" s="48"/>
    </row>
    <row r="2443" spans="1:16" x14ac:dyDescent="0.25">
      <c r="A2443" s="48"/>
      <c r="B2443" s="84"/>
      <c r="C2443" s="48"/>
      <c r="D2443" s="48"/>
      <c r="E2443" s="83"/>
      <c r="F2443" s="48"/>
      <c r="G2443" s="48"/>
      <c r="H2443" s="48"/>
      <c r="I2443" s="82"/>
      <c r="J2443" s="81"/>
      <c r="K2443" s="80"/>
      <c r="L2443" s="79"/>
      <c r="M2443" s="78"/>
      <c r="N2443" s="77"/>
      <c r="O2443" s="48"/>
      <c r="P2443" s="48"/>
    </row>
    <row r="2444" spans="1:16" x14ac:dyDescent="0.25">
      <c r="A2444" s="48"/>
      <c r="B2444" s="84"/>
      <c r="C2444" s="48"/>
      <c r="D2444" s="48"/>
      <c r="E2444" s="83"/>
      <c r="F2444" s="48"/>
      <c r="G2444" s="48"/>
      <c r="H2444" s="48"/>
      <c r="I2444" s="82"/>
      <c r="J2444" s="81"/>
      <c r="K2444" s="80"/>
      <c r="L2444" s="79"/>
      <c r="M2444" s="78"/>
      <c r="N2444" s="77"/>
      <c r="O2444" s="48"/>
      <c r="P2444" s="48"/>
    </row>
    <row r="2445" spans="1:16" x14ac:dyDescent="0.25">
      <c r="A2445" s="48"/>
      <c r="B2445" s="84"/>
      <c r="C2445" s="48"/>
      <c r="D2445" s="48"/>
      <c r="E2445" s="83"/>
      <c r="F2445" s="48"/>
      <c r="G2445" s="48"/>
      <c r="H2445" s="48"/>
      <c r="I2445" s="82"/>
      <c r="J2445" s="81"/>
      <c r="K2445" s="80"/>
      <c r="L2445" s="79"/>
      <c r="M2445" s="78"/>
      <c r="N2445" s="77"/>
      <c r="O2445" s="48"/>
      <c r="P2445" s="48"/>
    </row>
    <row r="2446" spans="1:16" x14ac:dyDescent="0.25">
      <c r="A2446" s="48"/>
      <c r="B2446" s="84"/>
      <c r="C2446" s="48"/>
      <c r="D2446" s="48"/>
      <c r="E2446" s="83"/>
      <c r="F2446" s="48"/>
      <c r="G2446" s="48"/>
      <c r="H2446" s="48"/>
      <c r="I2446" s="82"/>
      <c r="J2446" s="81"/>
      <c r="K2446" s="80"/>
      <c r="L2446" s="79"/>
      <c r="M2446" s="78"/>
      <c r="N2446" s="77"/>
      <c r="O2446" s="48"/>
      <c r="P2446" s="48"/>
    </row>
    <row r="2447" spans="1:16" x14ac:dyDescent="0.25">
      <c r="A2447" s="48"/>
      <c r="B2447" s="84"/>
      <c r="C2447" s="48"/>
      <c r="D2447" s="48"/>
      <c r="E2447" s="83"/>
      <c r="F2447" s="48"/>
      <c r="G2447" s="48"/>
      <c r="H2447" s="48"/>
      <c r="I2447" s="82"/>
      <c r="J2447" s="81"/>
      <c r="K2447" s="80"/>
      <c r="L2447" s="79"/>
      <c r="M2447" s="78"/>
      <c r="N2447" s="77"/>
      <c r="O2447" s="48"/>
      <c r="P2447" s="48"/>
    </row>
    <row r="2448" spans="1:16" x14ac:dyDescent="0.25">
      <c r="A2448" s="48"/>
      <c r="B2448" s="84"/>
      <c r="C2448" s="48"/>
      <c r="D2448" s="48"/>
      <c r="E2448" s="83"/>
      <c r="F2448" s="48"/>
      <c r="G2448" s="48"/>
      <c r="H2448" s="48"/>
      <c r="I2448" s="82"/>
      <c r="J2448" s="81"/>
      <c r="K2448" s="80"/>
      <c r="L2448" s="79"/>
      <c r="M2448" s="78"/>
      <c r="N2448" s="77"/>
      <c r="O2448" s="48"/>
      <c r="P2448" s="48"/>
    </row>
    <row r="2449" spans="1:16" x14ac:dyDescent="0.25">
      <c r="A2449" s="48"/>
      <c r="B2449" s="84"/>
      <c r="C2449" s="48"/>
      <c r="D2449" s="48"/>
      <c r="E2449" s="83"/>
      <c r="F2449" s="48"/>
      <c r="G2449" s="48"/>
      <c r="H2449" s="48"/>
      <c r="I2449" s="82"/>
      <c r="J2449" s="81"/>
      <c r="K2449" s="80"/>
      <c r="L2449" s="79"/>
      <c r="M2449" s="78"/>
      <c r="N2449" s="77"/>
      <c r="O2449" s="48"/>
      <c r="P2449" s="48"/>
    </row>
    <row r="2450" spans="1:16" x14ac:dyDescent="0.25">
      <c r="A2450" s="48"/>
      <c r="B2450" s="84"/>
      <c r="C2450" s="48"/>
      <c r="D2450" s="48"/>
      <c r="E2450" s="83"/>
      <c r="F2450" s="48"/>
      <c r="G2450" s="48"/>
      <c r="H2450" s="48"/>
      <c r="I2450" s="82"/>
      <c r="J2450" s="81"/>
      <c r="K2450" s="80"/>
      <c r="L2450" s="79"/>
      <c r="M2450" s="78"/>
      <c r="N2450" s="77"/>
      <c r="O2450" s="48"/>
      <c r="P2450" s="48"/>
    </row>
    <row r="2451" spans="1:16" x14ac:dyDescent="0.25">
      <c r="A2451" s="48"/>
      <c r="B2451" s="84"/>
      <c r="C2451" s="48"/>
      <c r="D2451" s="48"/>
      <c r="E2451" s="83"/>
      <c r="F2451" s="48"/>
      <c r="G2451" s="48"/>
      <c r="H2451" s="48"/>
      <c r="I2451" s="82"/>
      <c r="J2451" s="81"/>
      <c r="K2451" s="80"/>
      <c r="L2451" s="79"/>
      <c r="M2451" s="78"/>
      <c r="N2451" s="77"/>
      <c r="O2451" s="48"/>
      <c r="P2451" s="48"/>
    </row>
    <row r="2452" spans="1:16" x14ac:dyDescent="0.25">
      <c r="A2452" s="48"/>
      <c r="B2452" s="84"/>
      <c r="C2452" s="48"/>
      <c r="D2452" s="48"/>
      <c r="E2452" s="83"/>
      <c r="F2452" s="48"/>
      <c r="G2452" s="48"/>
      <c r="H2452" s="48"/>
      <c r="I2452" s="82"/>
      <c r="J2452" s="81"/>
      <c r="K2452" s="80"/>
      <c r="L2452" s="79"/>
      <c r="M2452" s="78"/>
      <c r="N2452" s="77"/>
      <c r="O2452" s="48"/>
      <c r="P2452" s="48"/>
    </row>
    <row r="2453" spans="1:16" x14ac:dyDescent="0.25">
      <c r="A2453" s="48"/>
      <c r="B2453" s="84"/>
      <c r="C2453" s="48"/>
      <c r="D2453" s="48"/>
      <c r="E2453" s="83"/>
      <c r="F2453" s="48"/>
      <c r="G2453" s="48"/>
      <c r="H2453" s="48"/>
      <c r="I2453" s="82"/>
      <c r="J2453" s="81"/>
      <c r="K2453" s="80"/>
      <c r="L2453" s="79"/>
      <c r="M2453" s="78"/>
      <c r="N2453" s="77"/>
      <c r="O2453" s="48"/>
      <c r="P2453" s="48"/>
    </row>
    <row r="2454" spans="1:16" x14ac:dyDescent="0.25">
      <c r="A2454" s="48"/>
      <c r="B2454" s="84"/>
      <c r="C2454" s="48"/>
      <c r="D2454" s="48"/>
      <c r="E2454" s="83"/>
      <c r="F2454" s="48"/>
      <c r="G2454" s="48"/>
      <c r="H2454" s="48"/>
      <c r="I2454" s="82"/>
      <c r="J2454" s="81"/>
      <c r="K2454" s="80"/>
      <c r="L2454" s="79"/>
      <c r="M2454" s="78"/>
      <c r="N2454" s="77"/>
      <c r="O2454" s="48"/>
      <c r="P2454" s="48"/>
    </row>
    <row r="2455" spans="1:16" x14ac:dyDescent="0.25">
      <c r="A2455" s="48"/>
      <c r="B2455" s="84"/>
      <c r="C2455" s="48"/>
      <c r="D2455" s="48"/>
      <c r="E2455" s="83"/>
      <c r="F2455" s="48"/>
      <c r="G2455" s="48"/>
      <c r="H2455" s="48"/>
      <c r="I2455" s="82"/>
      <c r="J2455" s="81"/>
      <c r="K2455" s="80"/>
      <c r="L2455" s="79"/>
      <c r="M2455" s="78"/>
      <c r="N2455" s="77"/>
      <c r="O2455" s="48"/>
      <c r="P2455" s="48"/>
    </row>
    <row r="2456" spans="1:16" x14ac:dyDescent="0.25">
      <c r="A2456" s="48"/>
      <c r="B2456" s="84"/>
      <c r="C2456" s="48"/>
      <c r="D2456" s="48"/>
      <c r="E2456" s="83"/>
      <c r="F2456" s="48"/>
      <c r="G2456" s="48"/>
      <c r="H2456" s="48"/>
      <c r="I2456" s="82"/>
      <c r="J2456" s="81"/>
      <c r="K2456" s="80"/>
      <c r="L2456" s="79"/>
      <c r="M2456" s="78"/>
      <c r="N2456" s="77"/>
      <c r="O2456" s="48"/>
      <c r="P2456" s="48"/>
    </row>
    <row r="2457" spans="1:16" x14ac:dyDescent="0.25">
      <c r="A2457" s="48"/>
      <c r="B2457" s="84"/>
      <c r="C2457" s="48"/>
      <c r="D2457" s="48"/>
      <c r="E2457" s="83"/>
      <c r="F2457" s="48"/>
      <c r="G2457" s="48"/>
      <c r="H2457" s="48"/>
      <c r="I2457" s="82"/>
      <c r="J2457" s="81"/>
      <c r="K2457" s="80"/>
      <c r="L2457" s="79"/>
      <c r="M2457" s="78"/>
      <c r="N2457" s="77"/>
      <c r="O2457" s="48"/>
      <c r="P2457" s="48"/>
    </row>
    <row r="2458" spans="1:16" x14ac:dyDescent="0.25">
      <c r="A2458" s="48"/>
      <c r="B2458" s="84"/>
      <c r="C2458" s="48"/>
      <c r="D2458" s="48"/>
      <c r="E2458" s="83"/>
      <c r="F2458" s="48"/>
      <c r="G2458" s="48"/>
      <c r="H2458" s="48"/>
      <c r="I2458" s="82"/>
      <c r="J2458" s="81"/>
      <c r="K2458" s="80"/>
      <c r="L2458" s="79"/>
      <c r="M2458" s="78"/>
      <c r="N2458" s="77"/>
      <c r="O2458" s="48"/>
      <c r="P2458" s="48"/>
    </row>
    <row r="2459" spans="1:16" x14ac:dyDescent="0.25">
      <c r="A2459" s="48"/>
      <c r="B2459" s="84"/>
      <c r="C2459" s="48"/>
      <c r="D2459" s="48"/>
      <c r="E2459" s="83"/>
      <c r="F2459" s="48"/>
      <c r="G2459" s="48"/>
      <c r="H2459" s="48"/>
      <c r="I2459" s="82"/>
      <c r="J2459" s="81"/>
      <c r="K2459" s="80"/>
      <c r="L2459" s="79"/>
      <c r="M2459" s="78"/>
      <c r="N2459" s="77"/>
      <c r="O2459" s="48"/>
      <c r="P2459" s="48"/>
    </row>
    <row r="2460" spans="1:16" x14ac:dyDescent="0.25">
      <c r="A2460" s="48"/>
      <c r="B2460" s="84"/>
      <c r="C2460" s="48"/>
      <c r="D2460" s="48"/>
      <c r="E2460" s="83"/>
      <c r="F2460" s="48"/>
      <c r="G2460" s="48"/>
      <c r="H2460" s="48"/>
      <c r="I2460" s="82"/>
      <c r="J2460" s="81"/>
      <c r="K2460" s="80"/>
      <c r="L2460" s="79"/>
      <c r="M2460" s="78"/>
      <c r="N2460" s="77"/>
      <c r="O2460" s="48"/>
      <c r="P2460" s="48"/>
    </row>
    <row r="2461" spans="1:16" x14ac:dyDescent="0.25">
      <c r="A2461" s="48"/>
      <c r="B2461" s="84"/>
      <c r="C2461" s="48"/>
      <c r="D2461" s="48"/>
      <c r="E2461" s="83"/>
      <c r="F2461" s="48"/>
      <c r="G2461" s="48"/>
      <c r="H2461" s="48"/>
      <c r="I2461" s="82"/>
      <c r="J2461" s="81"/>
      <c r="K2461" s="80"/>
      <c r="L2461" s="79"/>
      <c r="M2461" s="78"/>
      <c r="N2461" s="77"/>
      <c r="O2461" s="48"/>
      <c r="P2461" s="48"/>
    </row>
    <row r="2462" spans="1:16" x14ac:dyDescent="0.25">
      <c r="A2462" s="48"/>
      <c r="B2462" s="84"/>
      <c r="C2462" s="48"/>
      <c r="D2462" s="48"/>
      <c r="E2462" s="83"/>
      <c r="F2462" s="48"/>
      <c r="G2462" s="48"/>
      <c r="H2462" s="48"/>
      <c r="I2462" s="82"/>
      <c r="J2462" s="81"/>
      <c r="K2462" s="80"/>
      <c r="L2462" s="79"/>
      <c r="M2462" s="78"/>
      <c r="N2462" s="77"/>
      <c r="O2462" s="48"/>
      <c r="P2462" s="48"/>
    </row>
    <row r="2463" spans="1:16" x14ac:dyDescent="0.25">
      <c r="A2463" s="48"/>
      <c r="B2463" s="84"/>
      <c r="C2463" s="48"/>
      <c r="D2463" s="48"/>
      <c r="E2463" s="83"/>
      <c r="F2463" s="48"/>
      <c r="G2463" s="48"/>
      <c r="H2463" s="48"/>
      <c r="I2463" s="82"/>
      <c r="J2463" s="81"/>
      <c r="K2463" s="80"/>
      <c r="L2463" s="79"/>
      <c r="M2463" s="78"/>
      <c r="N2463" s="77"/>
      <c r="O2463" s="48"/>
      <c r="P2463" s="48"/>
    </row>
    <row r="2464" spans="1:16" x14ac:dyDescent="0.25">
      <c r="A2464" s="48"/>
      <c r="B2464" s="84"/>
      <c r="C2464" s="48"/>
      <c r="D2464" s="48"/>
      <c r="E2464" s="83"/>
      <c r="F2464" s="48"/>
      <c r="G2464" s="48"/>
      <c r="H2464" s="48"/>
      <c r="I2464" s="82"/>
      <c r="J2464" s="81"/>
      <c r="K2464" s="80"/>
      <c r="L2464" s="79"/>
      <c r="M2464" s="78"/>
      <c r="N2464" s="77"/>
      <c r="O2464" s="48"/>
      <c r="P2464" s="48"/>
    </row>
    <row r="2465" spans="1:16" x14ac:dyDescent="0.25">
      <c r="A2465" s="48"/>
      <c r="B2465" s="84"/>
      <c r="C2465" s="48"/>
      <c r="D2465" s="48"/>
      <c r="E2465" s="83"/>
      <c r="F2465" s="48"/>
      <c r="G2465" s="48"/>
      <c r="H2465" s="48"/>
      <c r="I2465" s="82"/>
      <c r="J2465" s="81"/>
      <c r="K2465" s="80"/>
      <c r="L2465" s="79"/>
      <c r="M2465" s="78"/>
      <c r="N2465" s="77"/>
      <c r="O2465" s="48"/>
      <c r="P2465" s="48"/>
    </row>
    <row r="2466" spans="1:16" x14ac:dyDescent="0.25">
      <c r="A2466" s="48"/>
      <c r="B2466" s="84"/>
      <c r="C2466" s="48"/>
      <c r="D2466" s="48"/>
      <c r="E2466" s="83"/>
      <c r="F2466" s="48"/>
      <c r="G2466" s="48"/>
      <c r="H2466" s="48"/>
      <c r="I2466" s="82"/>
      <c r="J2466" s="81"/>
      <c r="K2466" s="80"/>
      <c r="L2466" s="79"/>
      <c r="M2466" s="78"/>
      <c r="N2466" s="77"/>
      <c r="O2466" s="48"/>
      <c r="P2466" s="48"/>
    </row>
    <row r="2467" spans="1:16" x14ac:dyDescent="0.25">
      <c r="A2467" s="48"/>
      <c r="B2467" s="84"/>
      <c r="C2467" s="48"/>
      <c r="D2467" s="48"/>
      <c r="E2467" s="83"/>
      <c r="F2467" s="48"/>
      <c r="G2467" s="48"/>
      <c r="H2467" s="48"/>
      <c r="I2467" s="82"/>
      <c r="J2467" s="81"/>
      <c r="K2467" s="80"/>
      <c r="L2467" s="79"/>
      <c r="M2467" s="78"/>
      <c r="N2467" s="77"/>
      <c r="O2467" s="48"/>
      <c r="P2467" s="48"/>
    </row>
    <row r="2468" spans="1:16" x14ac:dyDescent="0.25">
      <c r="A2468" s="48"/>
      <c r="B2468" s="84"/>
      <c r="C2468" s="48"/>
      <c r="D2468" s="48"/>
      <c r="E2468" s="83"/>
      <c r="F2468" s="48"/>
      <c r="G2468" s="48"/>
      <c r="H2468" s="48"/>
      <c r="I2468" s="82"/>
      <c r="J2468" s="81"/>
      <c r="K2468" s="80"/>
      <c r="L2468" s="79"/>
      <c r="M2468" s="78"/>
      <c r="N2468" s="77"/>
      <c r="O2468" s="48"/>
      <c r="P2468" s="48"/>
    </row>
    <row r="2469" spans="1:16" x14ac:dyDescent="0.25">
      <c r="A2469" s="48"/>
      <c r="B2469" s="84"/>
      <c r="C2469" s="48"/>
      <c r="D2469" s="48"/>
      <c r="E2469" s="83"/>
      <c r="F2469" s="48"/>
      <c r="G2469" s="48"/>
      <c r="H2469" s="48"/>
      <c r="I2469" s="82"/>
      <c r="J2469" s="81"/>
      <c r="K2469" s="80"/>
      <c r="L2469" s="79"/>
      <c r="M2469" s="78"/>
      <c r="N2469" s="77"/>
      <c r="O2469" s="48"/>
      <c r="P2469" s="48"/>
    </row>
    <row r="2470" spans="1:16" x14ac:dyDescent="0.25">
      <c r="A2470" s="48"/>
      <c r="B2470" s="84"/>
      <c r="C2470" s="48"/>
      <c r="D2470" s="48"/>
      <c r="E2470" s="83"/>
      <c r="F2470" s="48"/>
      <c r="G2470" s="48"/>
      <c r="H2470" s="48"/>
      <c r="I2470" s="82"/>
      <c r="J2470" s="81"/>
      <c r="K2470" s="80"/>
      <c r="L2470" s="79"/>
      <c r="M2470" s="78"/>
      <c r="N2470" s="77"/>
      <c r="O2470" s="48"/>
      <c r="P2470" s="48"/>
    </row>
    <row r="2471" spans="1:16" x14ac:dyDescent="0.25">
      <c r="A2471" s="48"/>
      <c r="B2471" s="84"/>
      <c r="C2471" s="48"/>
      <c r="D2471" s="48"/>
      <c r="E2471" s="83"/>
      <c r="F2471" s="48"/>
      <c r="G2471" s="48"/>
      <c r="H2471" s="48"/>
      <c r="I2471" s="82"/>
      <c r="J2471" s="81"/>
      <c r="K2471" s="80"/>
      <c r="L2471" s="79"/>
      <c r="M2471" s="78"/>
      <c r="N2471" s="77"/>
      <c r="O2471" s="48"/>
      <c r="P2471" s="48"/>
    </row>
    <row r="2472" spans="1:16" x14ac:dyDescent="0.25">
      <c r="A2472" s="48"/>
      <c r="B2472" s="84"/>
      <c r="C2472" s="48"/>
      <c r="D2472" s="48"/>
      <c r="E2472" s="83"/>
      <c r="F2472" s="48"/>
      <c r="G2472" s="48"/>
      <c r="H2472" s="48"/>
      <c r="I2472" s="82"/>
      <c r="J2472" s="81"/>
      <c r="K2472" s="80"/>
      <c r="L2472" s="79"/>
      <c r="M2472" s="78"/>
      <c r="N2472" s="77"/>
      <c r="O2472" s="48"/>
      <c r="P2472" s="48"/>
    </row>
    <row r="2473" spans="1:16" x14ac:dyDescent="0.25">
      <c r="A2473" s="48"/>
      <c r="B2473" s="84"/>
      <c r="C2473" s="48"/>
      <c r="D2473" s="48"/>
      <c r="E2473" s="83"/>
      <c r="F2473" s="48"/>
      <c r="G2473" s="48"/>
      <c r="H2473" s="48"/>
      <c r="I2473" s="82"/>
      <c r="J2473" s="81"/>
      <c r="K2473" s="80"/>
      <c r="L2473" s="79"/>
      <c r="M2473" s="78"/>
      <c r="N2473" s="77"/>
      <c r="O2473" s="48"/>
      <c r="P2473" s="48"/>
    </row>
    <row r="2474" spans="1:16" x14ac:dyDescent="0.25">
      <c r="A2474" s="48"/>
      <c r="B2474" s="84"/>
      <c r="C2474" s="48"/>
      <c r="D2474" s="48"/>
      <c r="E2474" s="83"/>
      <c r="F2474" s="48"/>
      <c r="G2474" s="48"/>
      <c r="H2474" s="48"/>
      <c r="I2474" s="82"/>
      <c r="J2474" s="81"/>
      <c r="K2474" s="80"/>
      <c r="L2474" s="79"/>
      <c r="M2474" s="78"/>
      <c r="N2474" s="77"/>
      <c r="O2474" s="48"/>
      <c r="P2474" s="48"/>
    </row>
    <row r="2475" spans="1:16" x14ac:dyDescent="0.25">
      <c r="A2475" s="48"/>
      <c r="B2475" s="84"/>
      <c r="C2475" s="48"/>
      <c r="D2475" s="48"/>
      <c r="E2475" s="83"/>
      <c r="F2475" s="48"/>
      <c r="G2475" s="48"/>
      <c r="H2475" s="48"/>
      <c r="I2475" s="82"/>
      <c r="J2475" s="81"/>
      <c r="K2475" s="80"/>
      <c r="L2475" s="79"/>
      <c r="M2475" s="78"/>
      <c r="N2475" s="77"/>
      <c r="O2475" s="48"/>
      <c r="P2475" s="48"/>
    </row>
    <row r="2476" spans="1:16" x14ac:dyDescent="0.25">
      <c r="A2476" s="48"/>
      <c r="B2476" s="84"/>
      <c r="C2476" s="48"/>
      <c r="D2476" s="48"/>
      <c r="E2476" s="83"/>
      <c r="F2476" s="48"/>
      <c r="G2476" s="48"/>
      <c r="H2476" s="48"/>
      <c r="I2476" s="82"/>
      <c r="J2476" s="81"/>
      <c r="K2476" s="80"/>
      <c r="L2476" s="79"/>
      <c r="M2476" s="78"/>
      <c r="N2476" s="77"/>
      <c r="O2476" s="48"/>
      <c r="P2476" s="48"/>
    </row>
    <row r="2477" spans="1:16" x14ac:dyDescent="0.25">
      <c r="A2477" s="48"/>
      <c r="B2477" s="84"/>
      <c r="C2477" s="48"/>
      <c r="D2477" s="48"/>
      <c r="E2477" s="83"/>
      <c r="F2477" s="48"/>
      <c r="G2477" s="48"/>
      <c r="H2477" s="48"/>
      <c r="I2477" s="82"/>
      <c r="J2477" s="81"/>
      <c r="K2477" s="80"/>
      <c r="L2477" s="79"/>
      <c r="M2477" s="78"/>
      <c r="N2477" s="77"/>
      <c r="O2477" s="48"/>
      <c r="P2477" s="48"/>
    </row>
    <row r="2478" spans="1:16" x14ac:dyDescent="0.25">
      <c r="A2478" s="48"/>
      <c r="B2478" s="84"/>
      <c r="C2478" s="48"/>
      <c r="D2478" s="48"/>
      <c r="E2478" s="83"/>
      <c r="F2478" s="48"/>
      <c r="G2478" s="48"/>
      <c r="H2478" s="48"/>
      <c r="I2478" s="82"/>
      <c r="J2478" s="81"/>
      <c r="K2478" s="80"/>
      <c r="L2478" s="79"/>
      <c r="M2478" s="78"/>
      <c r="N2478" s="77"/>
      <c r="O2478" s="48"/>
      <c r="P2478" s="48"/>
    </row>
    <row r="2479" spans="1:16" x14ac:dyDescent="0.25">
      <c r="A2479" s="48"/>
      <c r="B2479" s="84"/>
      <c r="C2479" s="48"/>
      <c r="D2479" s="48"/>
      <c r="E2479" s="83"/>
      <c r="F2479" s="48"/>
      <c r="G2479" s="48"/>
      <c r="H2479" s="48"/>
      <c r="I2479" s="82"/>
      <c r="J2479" s="81"/>
      <c r="K2479" s="80"/>
      <c r="L2479" s="79"/>
      <c r="M2479" s="78"/>
      <c r="N2479" s="77"/>
      <c r="O2479" s="48"/>
      <c r="P2479" s="48"/>
    </row>
    <row r="2480" spans="1:16" x14ac:dyDescent="0.25">
      <c r="A2480" s="48"/>
      <c r="B2480" s="84"/>
      <c r="C2480" s="48"/>
      <c r="D2480" s="48"/>
      <c r="E2480" s="83"/>
      <c r="F2480" s="48"/>
      <c r="G2480" s="48"/>
      <c r="H2480" s="48"/>
      <c r="I2480" s="82"/>
      <c r="J2480" s="81"/>
      <c r="K2480" s="80"/>
      <c r="L2480" s="79"/>
      <c r="M2480" s="78"/>
      <c r="N2480" s="77"/>
      <c r="O2480" s="48"/>
      <c r="P2480" s="48"/>
    </row>
    <row r="2481" spans="1:16" x14ac:dyDescent="0.25">
      <c r="A2481" s="48"/>
      <c r="B2481" s="84"/>
      <c r="C2481" s="48"/>
      <c r="D2481" s="48"/>
      <c r="E2481" s="83"/>
      <c r="F2481" s="48"/>
      <c r="G2481" s="48"/>
      <c r="H2481" s="48"/>
      <c r="I2481" s="82"/>
      <c r="J2481" s="81"/>
      <c r="K2481" s="80"/>
      <c r="L2481" s="79"/>
      <c r="M2481" s="78"/>
      <c r="N2481" s="77"/>
      <c r="O2481" s="48"/>
      <c r="P2481" s="48"/>
    </row>
    <row r="2482" spans="1:16" x14ac:dyDescent="0.25">
      <c r="A2482" s="48"/>
      <c r="B2482" s="84"/>
      <c r="C2482" s="48"/>
      <c r="D2482" s="48"/>
      <c r="E2482" s="83"/>
      <c r="F2482" s="48"/>
      <c r="G2482" s="48"/>
      <c r="H2482" s="48"/>
      <c r="I2482" s="82"/>
      <c r="J2482" s="81"/>
      <c r="K2482" s="80"/>
      <c r="L2482" s="79"/>
      <c r="M2482" s="78"/>
      <c r="N2482" s="77"/>
      <c r="O2482" s="48"/>
      <c r="P2482" s="48"/>
    </row>
    <row r="2483" spans="1:16" x14ac:dyDescent="0.25">
      <c r="A2483" s="48"/>
      <c r="B2483" s="84"/>
      <c r="C2483" s="48"/>
      <c r="D2483" s="48"/>
      <c r="E2483" s="83"/>
      <c r="F2483" s="48"/>
      <c r="G2483" s="48"/>
      <c r="H2483" s="48"/>
      <c r="I2483" s="82"/>
      <c r="J2483" s="81"/>
      <c r="K2483" s="80"/>
      <c r="L2483" s="79"/>
      <c r="M2483" s="78"/>
      <c r="N2483" s="77"/>
      <c r="O2483" s="48"/>
      <c r="P2483" s="48"/>
    </row>
    <row r="2484" spans="1:16" x14ac:dyDescent="0.25">
      <c r="A2484" s="48"/>
      <c r="B2484" s="84"/>
      <c r="C2484" s="48"/>
      <c r="D2484" s="48"/>
      <c r="E2484" s="83"/>
      <c r="F2484" s="48"/>
      <c r="G2484" s="48"/>
      <c r="H2484" s="48"/>
      <c r="I2484" s="82"/>
      <c r="J2484" s="81"/>
      <c r="K2484" s="80"/>
      <c r="L2484" s="79"/>
      <c r="M2484" s="78"/>
      <c r="N2484" s="77"/>
      <c r="O2484" s="48"/>
      <c r="P2484" s="48"/>
    </row>
    <row r="2485" spans="1:16" x14ac:dyDescent="0.25">
      <c r="A2485" s="48"/>
      <c r="B2485" s="84"/>
      <c r="C2485" s="48"/>
      <c r="D2485" s="48"/>
      <c r="E2485" s="83"/>
      <c r="F2485" s="48"/>
      <c r="G2485" s="48"/>
      <c r="H2485" s="48"/>
      <c r="I2485" s="82"/>
      <c r="J2485" s="81"/>
      <c r="K2485" s="80"/>
      <c r="L2485" s="79"/>
      <c r="M2485" s="78"/>
      <c r="N2485" s="77"/>
      <c r="O2485" s="48"/>
      <c r="P2485" s="48"/>
    </row>
    <row r="2486" spans="1:16" x14ac:dyDescent="0.25">
      <c r="A2486" s="48"/>
      <c r="B2486" s="84"/>
      <c r="C2486" s="48"/>
      <c r="D2486" s="48"/>
      <c r="E2486" s="83"/>
      <c r="F2486" s="48"/>
      <c r="G2486" s="48"/>
      <c r="H2486" s="48"/>
      <c r="I2486" s="82"/>
      <c r="J2486" s="81"/>
      <c r="K2486" s="80"/>
      <c r="L2486" s="79"/>
      <c r="M2486" s="78"/>
      <c r="N2486" s="77"/>
      <c r="O2486" s="48"/>
      <c r="P2486" s="48"/>
    </row>
    <row r="2487" spans="1:16" x14ac:dyDescent="0.25">
      <c r="A2487" s="48"/>
      <c r="B2487" s="84"/>
      <c r="C2487" s="48"/>
      <c r="D2487" s="48"/>
      <c r="E2487" s="83"/>
      <c r="F2487" s="48"/>
      <c r="G2487" s="48"/>
      <c r="H2487" s="48"/>
      <c r="I2487" s="82"/>
      <c r="J2487" s="81"/>
      <c r="K2487" s="80"/>
      <c r="L2487" s="79"/>
      <c r="M2487" s="78"/>
      <c r="N2487" s="77"/>
      <c r="O2487" s="48"/>
      <c r="P2487" s="48"/>
    </row>
    <row r="2488" spans="1:16" x14ac:dyDescent="0.25">
      <c r="A2488" s="48"/>
      <c r="B2488" s="84"/>
      <c r="C2488" s="48"/>
      <c r="D2488" s="48"/>
      <c r="E2488" s="83"/>
      <c r="F2488" s="48"/>
      <c r="G2488" s="48"/>
      <c r="H2488" s="48"/>
      <c r="I2488" s="82"/>
      <c r="J2488" s="81"/>
      <c r="K2488" s="80"/>
      <c r="L2488" s="79"/>
      <c r="M2488" s="78"/>
      <c r="N2488" s="77"/>
      <c r="O2488" s="48"/>
      <c r="P2488" s="48"/>
    </row>
    <row r="2489" spans="1:16" x14ac:dyDescent="0.25">
      <c r="A2489" s="48"/>
      <c r="B2489" s="84"/>
      <c r="C2489" s="48"/>
      <c r="D2489" s="48"/>
      <c r="E2489" s="83"/>
      <c r="F2489" s="48"/>
      <c r="G2489" s="48"/>
      <c r="H2489" s="48"/>
      <c r="I2489" s="82"/>
      <c r="J2489" s="81"/>
      <c r="K2489" s="80"/>
      <c r="L2489" s="79"/>
      <c r="M2489" s="78"/>
      <c r="N2489" s="77"/>
      <c r="O2489" s="48"/>
      <c r="P2489" s="48"/>
    </row>
    <row r="2490" spans="1:16" x14ac:dyDescent="0.25">
      <c r="A2490" s="48"/>
      <c r="B2490" s="84"/>
      <c r="C2490" s="48"/>
      <c r="D2490" s="48"/>
      <c r="E2490" s="83"/>
      <c r="F2490" s="48"/>
      <c r="G2490" s="48"/>
      <c r="H2490" s="48"/>
      <c r="I2490" s="82"/>
      <c r="J2490" s="81"/>
      <c r="K2490" s="80"/>
      <c r="L2490" s="79"/>
      <c r="M2490" s="78"/>
      <c r="N2490" s="77"/>
      <c r="O2490" s="48"/>
      <c r="P2490" s="48"/>
    </row>
    <row r="2491" spans="1:16" x14ac:dyDescent="0.25">
      <c r="A2491" s="48"/>
      <c r="B2491" s="84"/>
      <c r="C2491" s="48"/>
      <c r="D2491" s="48"/>
      <c r="E2491" s="83"/>
      <c r="F2491" s="48"/>
      <c r="G2491" s="48"/>
      <c r="H2491" s="48"/>
      <c r="I2491" s="82"/>
      <c r="J2491" s="81"/>
      <c r="K2491" s="80"/>
      <c r="L2491" s="79"/>
      <c r="M2491" s="78"/>
      <c r="N2491" s="77"/>
      <c r="O2491" s="48"/>
      <c r="P2491" s="48"/>
    </row>
    <row r="2492" spans="1:16" x14ac:dyDescent="0.25">
      <c r="A2492" s="48"/>
      <c r="B2492" s="84"/>
      <c r="C2492" s="48"/>
      <c r="D2492" s="48"/>
      <c r="E2492" s="83"/>
      <c r="F2492" s="48"/>
      <c r="G2492" s="48"/>
      <c r="H2492" s="48"/>
      <c r="I2492" s="82"/>
      <c r="J2492" s="81"/>
      <c r="K2492" s="80"/>
      <c r="L2492" s="79"/>
      <c r="M2492" s="78"/>
      <c r="N2492" s="77"/>
      <c r="O2492" s="48"/>
      <c r="P2492" s="48"/>
    </row>
    <row r="2493" spans="1:16" x14ac:dyDescent="0.25">
      <c r="A2493" s="48"/>
      <c r="B2493" s="84"/>
      <c r="C2493" s="48"/>
      <c r="D2493" s="48"/>
      <c r="E2493" s="83"/>
      <c r="F2493" s="48"/>
      <c r="G2493" s="48"/>
      <c r="H2493" s="48"/>
      <c r="I2493" s="82"/>
      <c r="J2493" s="81"/>
      <c r="K2493" s="80"/>
      <c r="L2493" s="79"/>
      <c r="M2493" s="78"/>
      <c r="N2493" s="77"/>
      <c r="O2493" s="48"/>
      <c r="P2493" s="48"/>
    </row>
    <row r="2494" spans="1:16" x14ac:dyDescent="0.25">
      <c r="A2494" s="48"/>
      <c r="B2494" s="84"/>
      <c r="C2494" s="48"/>
      <c r="D2494" s="48"/>
      <c r="E2494" s="83"/>
      <c r="F2494" s="48"/>
      <c r="G2494" s="48"/>
      <c r="H2494" s="48"/>
      <c r="I2494" s="82"/>
      <c r="J2494" s="81"/>
      <c r="K2494" s="80"/>
      <c r="L2494" s="79"/>
      <c r="M2494" s="78"/>
      <c r="N2494" s="77"/>
      <c r="O2494" s="48"/>
      <c r="P2494" s="48"/>
    </row>
    <row r="2495" spans="1:16" x14ac:dyDescent="0.25">
      <c r="A2495" s="48"/>
      <c r="B2495" s="84"/>
      <c r="C2495" s="48"/>
      <c r="D2495" s="48"/>
      <c r="E2495" s="83"/>
      <c r="F2495" s="48"/>
      <c r="G2495" s="48"/>
      <c r="H2495" s="48"/>
      <c r="I2495" s="82"/>
      <c r="J2495" s="81"/>
      <c r="K2495" s="80"/>
      <c r="L2495" s="79"/>
      <c r="M2495" s="78"/>
      <c r="N2495" s="77"/>
      <c r="O2495" s="48"/>
      <c r="P2495" s="48"/>
    </row>
    <row r="2496" spans="1:16" x14ac:dyDescent="0.25">
      <c r="A2496" s="48"/>
      <c r="B2496" s="84"/>
      <c r="C2496" s="48"/>
      <c r="D2496" s="48"/>
      <c r="E2496" s="83"/>
      <c r="F2496" s="48"/>
      <c r="G2496" s="48"/>
      <c r="H2496" s="48"/>
      <c r="I2496" s="82"/>
      <c r="J2496" s="81"/>
      <c r="K2496" s="80"/>
      <c r="L2496" s="79"/>
      <c r="M2496" s="78"/>
      <c r="N2496" s="77"/>
      <c r="O2496" s="48"/>
      <c r="P2496" s="48"/>
    </row>
    <row r="2497" spans="1:16" x14ac:dyDescent="0.25">
      <c r="A2497" s="48"/>
      <c r="B2497" s="84"/>
      <c r="C2497" s="48"/>
      <c r="D2497" s="48"/>
      <c r="E2497" s="83"/>
      <c r="F2497" s="48"/>
      <c r="G2497" s="48"/>
      <c r="H2497" s="48"/>
      <c r="I2497" s="82"/>
      <c r="J2497" s="81"/>
      <c r="K2497" s="80"/>
      <c r="L2497" s="79"/>
      <c r="M2497" s="78"/>
      <c r="N2497" s="77"/>
      <c r="O2497" s="48"/>
      <c r="P2497" s="48"/>
    </row>
    <row r="2498" spans="1:16" x14ac:dyDescent="0.25">
      <c r="A2498" s="48"/>
      <c r="B2498" s="84"/>
      <c r="C2498" s="48"/>
      <c r="D2498" s="48"/>
      <c r="E2498" s="83"/>
      <c r="F2498" s="48"/>
      <c r="G2498" s="48"/>
      <c r="H2498" s="48"/>
      <c r="I2498" s="82"/>
      <c r="J2498" s="81"/>
      <c r="K2498" s="80"/>
      <c r="L2498" s="79"/>
      <c r="M2498" s="78"/>
      <c r="N2498" s="77"/>
      <c r="O2498" s="48"/>
      <c r="P2498" s="48"/>
    </row>
    <row r="2499" spans="1:16" x14ac:dyDescent="0.25">
      <c r="A2499" s="48"/>
      <c r="B2499" s="84"/>
      <c r="C2499" s="48"/>
      <c r="D2499" s="48"/>
      <c r="E2499" s="83"/>
      <c r="F2499" s="48"/>
      <c r="G2499" s="48"/>
      <c r="H2499" s="48"/>
      <c r="I2499" s="82"/>
      <c r="J2499" s="81"/>
      <c r="K2499" s="80"/>
      <c r="L2499" s="79"/>
      <c r="M2499" s="78"/>
      <c r="N2499" s="77"/>
      <c r="O2499" s="48"/>
      <c r="P2499" s="48"/>
    </row>
    <row r="2500" spans="1:16" x14ac:dyDescent="0.25">
      <c r="A2500" s="48"/>
      <c r="B2500" s="84"/>
      <c r="C2500" s="48"/>
      <c r="D2500" s="48"/>
      <c r="E2500" s="83"/>
      <c r="F2500" s="48"/>
      <c r="G2500" s="48"/>
      <c r="H2500" s="48"/>
      <c r="I2500" s="82"/>
      <c r="J2500" s="81"/>
      <c r="K2500" s="80"/>
      <c r="L2500" s="79"/>
      <c r="M2500" s="78"/>
      <c r="N2500" s="77"/>
      <c r="O2500" s="48"/>
      <c r="P2500" s="48"/>
    </row>
    <row r="2501" spans="1:16" x14ac:dyDescent="0.25">
      <c r="A2501" s="48"/>
      <c r="B2501" s="84"/>
      <c r="C2501" s="48"/>
      <c r="D2501" s="48"/>
      <c r="E2501" s="83"/>
      <c r="F2501" s="48"/>
      <c r="G2501" s="48"/>
      <c r="H2501" s="48"/>
      <c r="I2501" s="82"/>
      <c r="J2501" s="81"/>
      <c r="K2501" s="80"/>
      <c r="L2501" s="79"/>
      <c r="M2501" s="78"/>
      <c r="N2501" s="77"/>
      <c r="O2501" s="48"/>
      <c r="P2501" s="48"/>
    </row>
    <row r="2502" spans="1:16" x14ac:dyDescent="0.25">
      <c r="A2502" s="48"/>
      <c r="B2502" s="84"/>
      <c r="C2502" s="48"/>
      <c r="D2502" s="48"/>
      <c r="E2502" s="83"/>
      <c r="F2502" s="48"/>
      <c r="G2502" s="48"/>
      <c r="H2502" s="48"/>
      <c r="I2502" s="82"/>
      <c r="J2502" s="81"/>
      <c r="K2502" s="80"/>
      <c r="L2502" s="79"/>
      <c r="M2502" s="78"/>
      <c r="N2502" s="77"/>
      <c r="O2502" s="48"/>
      <c r="P2502" s="48"/>
    </row>
    <row r="2503" spans="1:16" x14ac:dyDescent="0.25">
      <c r="A2503" s="48"/>
      <c r="B2503" s="84"/>
      <c r="C2503" s="48"/>
      <c r="D2503" s="48"/>
      <c r="E2503" s="83"/>
      <c r="F2503" s="48"/>
      <c r="G2503" s="48"/>
      <c r="H2503" s="48"/>
      <c r="I2503" s="82"/>
      <c r="J2503" s="81"/>
      <c r="K2503" s="80"/>
      <c r="L2503" s="79"/>
      <c r="M2503" s="78"/>
      <c r="N2503" s="77"/>
      <c r="O2503" s="48"/>
      <c r="P2503" s="48"/>
    </row>
    <row r="2504" spans="1:16" x14ac:dyDescent="0.25">
      <c r="A2504" s="48"/>
      <c r="B2504" s="84"/>
      <c r="C2504" s="48"/>
      <c r="D2504" s="48"/>
      <c r="E2504" s="83"/>
      <c r="F2504" s="48"/>
      <c r="G2504" s="48"/>
      <c r="H2504" s="48"/>
      <c r="I2504" s="82"/>
      <c r="J2504" s="81"/>
      <c r="K2504" s="80"/>
      <c r="L2504" s="79"/>
      <c r="M2504" s="78"/>
      <c r="N2504" s="77"/>
      <c r="O2504" s="48"/>
      <c r="P2504" s="48"/>
    </row>
    <row r="2505" spans="1:16" x14ac:dyDescent="0.25">
      <c r="A2505" s="48"/>
      <c r="B2505" s="84"/>
      <c r="C2505" s="48"/>
      <c r="D2505" s="48"/>
      <c r="E2505" s="83"/>
      <c r="F2505" s="48"/>
      <c r="G2505" s="48"/>
      <c r="H2505" s="48"/>
      <c r="I2505" s="82"/>
      <c r="J2505" s="81"/>
      <c r="K2505" s="80"/>
      <c r="L2505" s="79"/>
      <c r="M2505" s="78"/>
      <c r="N2505" s="77"/>
      <c r="O2505" s="48"/>
      <c r="P2505" s="48"/>
    </row>
    <row r="2506" spans="1:16" x14ac:dyDescent="0.25">
      <c r="A2506" s="48"/>
      <c r="B2506" s="84"/>
      <c r="C2506" s="48"/>
      <c r="D2506" s="48"/>
      <c r="E2506" s="83"/>
      <c r="F2506" s="48"/>
      <c r="G2506" s="48"/>
      <c r="H2506" s="48"/>
      <c r="I2506" s="82"/>
      <c r="J2506" s="81"/>
      <c r="K2506" s="80"/>
      <c r="L2506" s="79"/>
      <c r="M2506" s="78"/>
      <c r="N2506" s="77"/>
      <c r="O2506" s="48"/>
      <c r="P2506" s="48"/>
    </row>
    <row r="2507" spans="1:16" x14ac:dyDescent="0.25">
      <c r="A2507" s="48"/>
      <c r="B2507" s="84"/>
      <c r="C2507" s="48"/>
      <c r="D2507" s="48"/>
      <c r="E2507" s="83"/>
      <c r="F2507" s="48"/>
      <c r="G2507" s="48"/>
      <c r="H2507" s="48"/>
      <c r="I2507" s="82"/>
      <c r="J2507" s="81"/>
      <c r="K2507" s="80"/>
      <c r="L2507" s="79"/>
      <c r="M2507" s="78"/>
      <c r="N2507" s="77"/>
      <c r="O2507" s="48"/>
      <c r="P2507" s="48"/>
    </row>
    <row r="2508" spans="1:16" x14ac:dyDescent="0.25">
      <c r="A2508" s="48"/>
      <c r="B2508" s="84"/>
      <c r="C2508" s="48"/>
      <c r="D2508" s="48"/>
      <c r="E2508" s="83"/>
      <c r="F2508" s="48"/>
      <c r="G2508" s="48"/>
      <c r="H2508" s="48"/>
      <c r="I2508" s="82"/>
      <c r="J2508" s="81"/>
      <c r="K2508" s="80"/>
      <c r="L2508" s="79"/>
      <c r="M2508" s="78"/>
      <c r="N2508" s="77"/>
      <c r="O2508" s="48"/>
      <c r="P2508" s="48"/>
    </row>
    <row r="2509" spans="1:16" x14ac:dyDescent="0.25">
      <c r="A2509" s="48"/>
      <c r="B2509" s="84"/>
      <c r="C2509" s="48"/>
      <c r="D2509" s="48"/>
      <c r="E2509" s="83"/>
      <c r="F2509" s="48"/>
      <c r="G2509" s="48"/>
      <c r="H2509" s="48"/>
      <c r="I2509" s="82"/>
      <c r="J2509" s="81"/>
      <c r="K2509" s="80"/>
      <c r="L2509" s="79"/>
      <c r="M2509" s="78"/>
      <c r="N2509" s="77"/>
      <c r="O2509" s="48"/>
      <c r="P2509" s="48"/>
    </row>
    <row r="2510" spans="1:16" x14ac:dyDescent="0.25">
      <c r="A2510" s="48"/>
      <c r="B2510" s="84"/>
      <c r="C2510" s="48"/>
      <c r="D2510" s="48"/>
      <c r="E2510" s="83"/>
      <c r="F2510" s="48"/>
      <c r="G2510" s="48"/>
      <c r="H2510" s="48"/>
      <c r="I2510" s="82"/>
      <c r="J2510" s="81"/>
      <c r="K2510" s="80"/>
      <c r="L2510" s="79"/>
      <c r="M2510" s="78"/>
      <c r="N2510" s="77"/>
      <c r="O2510" s="48"/>
      <c r="P2510" s="48"/>
    </row>
    <row r="2511" spans="1:16" x14ac:dyDescent="0.25">
      <c r="A2511" s="48"/>
      <c r="B2511" s="84"/>
      <c r="C2511" s="48"/>
      <c r="D2511" s="48"/>
      <c r="E2511" s="83"/>
      <c r="F2511" s="48"/>
      <c r="G2511" s="48"/>
      <c r="H2511" s="48"/>
      <c r="I2511" s="82"/>
      <c r="J2511" s="81"/>
      <c r="K2511" s="80"/>
      <c r="L2511" s="79"/>
      <c r="M2511" s="78"/>
      <c r="N2511" s="77"/>
      <c r="O2511" s="48"/>
      <c r="P2511" s="48"/>
    </row>
    <row r="2512" spans="1:16" x14ac:dyDescent="0.25">
      <c r="A2512" s="48"/>
      <c r="B2512" s="84"/>
      <c r="C2512" s="48"/>
      <c r="D2512" s="48"/>
      <c r="E2512" s="83"/>
      <c r="F2512" s="48"/>
      <c r="G2512" s="48"/>
      <c r="H2512" s="48"/>
      <c r="I2512" s="82"/>
      <c r="J2512" s="81"/>
      <c r="K2512" s="80"/>
      <c r="L2512" s="79"/>
      <c r="M2512" s="78"/>
      <c r="N2512" s="77"/>
      <c r="O2512" s="48"/>
      <c r="P2512" s="48"/>
    </row>
    <row r="2513" spans="1:16" x14ac:dyDescent="0.25">
      <c r="A2513" s="48"/>
      <c r="B2513" s="84"/>
      <c r="C2513" s="48"/>
      <c r="D2513" s="48"/>
      <c r="E2513" s="83"/>
      <c r="F2513" s="48"/>
      <c r="G2513" s="48"/>
      <c r="H2513" s="48"/>
      <c r="I2513" s="82"/>
      <c r="J2513" s="81"/>
      <c r="K2513" s="80"/>
      <c r="L2513" s="79"/>
      <c r="M2513" s="78"/>
      <c r="N2513" s="77"/>
      <c r="O2513" s="48"/>
      <c r="P2513" s="48"/>
    </row>
    <row r="2514" spans="1:16" x14ac:dyDescent="0.25">
      <c r="A2514" s="48"/>
      <c r="B2514" s="84"/>
      <c r="C2514" s="48"/>
      <c r="D2514" s="48"/>
      <c r="E2514" s="83"/>
      <c r="F2514" s="48"/>
      <c r="G2514" s="48"/>
      <c r="H2514" s="48"/>
      <c r="I2514" s="82"/>
      <c r="J2514" s="81"/>
      <c r="K2514" s="80"/>
      <c r="L2514" s="79"/>
      <c r="M2514" s="78"/>
      <c r="N2514" s="77"/>
      <c r="O2514" s="48"/>
      <c r="P2514" s="48"/>
    </row>
    <row r="2515" spans="1:16" x14ac:dyDescent="0.25">
      <c r="A2515" s="48"/>
      <c r="B2515" s="84"/>
      <c r="C2515" s="48"/>
      <c r="D2515" s="48"/>
      <c r="E2515" s="83"/>
      <c r="F2515" s="48"/>
      <c r="G2515" s="48"/>
      <c r="H2515" s="48"/>
      <c r="I2515" s="82"/>
      <c r="J2515" s="81"/>
      <c r="K2515" s="80"/>
      <c r="L2515" s="79"/>
      <c r="M2515" s="78"/>
      <c r="N2515" s="77"/>
      <c r="O2515" s="48"/>
      <c r="P2515" s="48"/>
    </row>
    <row r="2516" spans="1:16" x14ac:dyDescent="0.25">
      <c r="A2516" s="48"/>
      <c r="B2516" s="84"/>
      <c r="C2516" s="48"/>
      <c r="D2516" s="48"/>
      <c r="E2516" s="83"/>
      <c r="F2516" s="48"/>
      <c r="G2516" s="48"/>
      <c r="H2516" s="48"/>
      <c r="I2516" s="82"/>
      <c r="J2516" s="81"/>
      <c r="K2516" s="80"/>
      <c r="L2516" s="79"/>
      <c r="M2516" s="78"/>
      <c r="N2516" s="77"/>
      <c r="O2516" s="48"/>
      <c r="P2516" s="48"/>
    </row>
    <row r="2517" spans="1:16" x14ac:dyDescent="0.25">
      <c r="A2517" s="48"/>
      <c r="B2517" s="84"/>
      <c r="C2517" s="48"/>
      <c r="D2517" s="48"/>
      <c r="E2517" s="83"/>
      <c r="F2517" s="48"/>
      <c r="G2517" s="48"/>
      <c r="H2517" s="48"/>
      <c r="I2517" s="82"/>
      <c r="J2517" s="81"/>
      <c r="K2517" s="80"/>
      <c r="L2517" s="79"/>
      <c r="M2517" s="78"/>
      <c r="N2517" s="77"/>
      <c r="O2517" s="48"/>
      <c r="P2517" s="48"/>
    </row>
    <row r="2518" spans="1:16" x14ac:dyDescent="0.25">
      <c r="A2518" s="48"/>
      <c r="B2518" s="84"/>
      <c r="C2518" s="48"/>
      <c r="D2518" s="48"/>
      <c r="E2518" s="83"/>
      <c r="F2518" s="48"/>
      <c r="G2518" s="48"/>
      <c r="H2518" s="48"/>
      <c r="I2518" s="82"/>
      <c r="J2518" s="81"/>
      <c r="K2518" s="80"/>
      <c r="L2518" s="79"/>
      <c r="M2518" s="78"/>
      <c r="N2518" s="77"/>
      <c r="O2518" s="48"/>
      <c r="P2518" s="48"/>
    </row>
    <row r="2519" spans="1:16" x14ac:dyDescent="0.25">
      <c r="A2519" s="48"/>
      <c r="B2519" s="84"/>
      <c r="C2519" s="48"/>
      <c r="D2519" s="48"/>
      <c r="E2519" s="83"/>
      <c r="F2519" s="48"/>
      <c r="G2519" s="48"/>
      <c r="H2519" s="48"/>
      <c r="I2519" s="82"/>
      <c r="J2519" s="81"/>
      <c r="K2519" s="80"/>
      <c r="L2519" s="79"/>
      <c r="M2519" s="78"/>
      <c r="N2519" s="77"/>
      <c r="O2519" s="48"/>
      <c r="P2519" s="48"/>
    </row>
    <row r="2520" spans="1:16" x14ac:dyDescent="0.25">
      <c r="A2520" s="48"/>
      <c r="B2520" s="84"/>
      <c r="C2520" s="48"/>
      <c r="D2520" s="48"/>
      <c r="E2520" s="83"/>
      <c r="F2520" s="48"/>
      <c r="G2520" s="48"/>
      <c r="H2520" s="48"/>
      <c r="I2520" s="82"/>
      <c r="J2520" s="81"/>
      <c r="K2520" s="80"/>
      <c r="L2520" s="79"/>
      <c r="M2520" s="78"/>
      <c r="N2520" s="77"/>
      <c r="O2520" s="48"/>
      <c r="P2520" s="48"/>
    </row>
    <row r="2521" spans="1:16" x14ac:dyDescent="0.25">
      <c r="A2521" s="48"/>
      <c r="B2521" s="84"/>
      <c r="C2521" s="48"/>
      <c r="D2521" s="48"/>
      <c r="E2521" s="83"/>
      <c r="F2521" s="48"/>
      <c r="G2521" s="48"/>
      <c r="H2521" s="48"/>
      <c r="I2521" s="82"/>
      <c r="J2521" s="81"/>
      <c r="K2521" s="80"/>
      <c r="L2521" s="79"/>
      <c r="M2521" s="78"/>
      <c r="N2521" s="77"/>
      <c r="O2521" s="48"/>
      <c r="P2521" s="48"/>
    </row>
    <row r="2522" spans="1:16" x14ac:dyDescent="0.25">
      <c r="A2522" s="48"/>
      <c r="B2522" s="84"/>
      <c r="C2522" s="48"/>
      <c r="D2522" s="48"/>
      <c r="E2522" s="83"/>
      <c r="F2522" s="48"/>
      <c r="G2522" s="48"/>
      <c r="H2522" s="48"/>
      <c r="I2522" s="82"/>
      <c r="J2522" s="81"/>
      <c r="K2522" s="80"/>
      <c r="L2522" s="79"/>
      <c r="M2522" s="78"/>
      <c r="N2522" s="77"/>
      <c r="O2522" s="48"/>
      <c r="P2522" s="48"/>
    </row>
    <row r="2523" spans="1:16" x14ac:dyDescent="0.25">
      <c r="A2523" s="48"/>
      <c r="B2523" s="84"/>
      <c r="C2523" s="48"/>
      <c r="D2523" s="48"/>
      <c r="E2523" s="83"/>
      <c r="F2523" s="48"/>
      <c r="G2523" s="48"/>
      <c r="H2523" s="48"/>
      <c r="I2523" s="82"/>
      <c r="J2523" s="81"/>
      <c r="K2523" s="80"/>
      <c r="L2523" s="79"/>
      <c r="M2523" s="78"/>
      <c r="N2523" s="77"/>
      <c r="O2523" s="48"/>
      <c r="P2523" s="48"/>
    </row>
    <row r="2524" spans="1:16" x14ac:dyDescent="0.25">
      <c r="A2524" s="48"/>
      <c r="B2524" s="84"/>
      <c r="C2524" s="48"/>
      <c r="D2524" s="48"/>
      <c r="E2524" s="83"/>
      <c r="F2524" s="48"/>
      <c r="G2524" s="48"/>
      <c r="H2524" s="48"/>
      <c r="I2524" s="82"/>
      <c r="J2524" s="81"/>
      <c r="K2524" s="80"/>
      <c r="L2524" s="79"/>
      <c r="M2524" s="78"/>
      <c r="N2524" s="77"/>
      <c r="O2524" s="48"/>
      <c r="P2524" s="48"/>
    </row>
    <row r="2525" spans="1:16" x14ac:dyDescent="0.25">
      <c r="A2525" s="48"/>
      <c r="B2525" s="84"/>
      <c r="C2525" s="48"/>
      <c r="D2525" s="48"/>
      <c r="E2525" s="83"/>
      <c r="F2525" s="48"/>
      <c r="G2525" s="48"/>
      <c r="H2525" s="48"/>
      <c r="I2525" s="82"/>
      <c r="J2525" s="81"/>
      <c r="K2525" s="80"/>
      <c r="L2525" s="79"/>
      <c r="M2525" s="78"/>
      <c r="N2525" s="77"/>
      <c r="O2525" s="48"/>
      <c r="P2525" s="48"/>
    </row>
    <row r="2526" spans="1:16" x14ac:dyDescent="0.25">
      <c r="A2526" s="48"/>
      <c r="B2526" s="84"/>
      <c r="C2526" s="48"/>
      <c r="D2526" s="48"/>
      <c r="E2526" s="83"/>
      <c r="F2526" s="48"/>
      <c r="G2526" s="48"/>
      <c r="H2526" s="48"/>
      <c r="I2526" s="82"/>
      <c r="J2526" s="81"/>
      <c r="K2526" s="80"/>
      <c r="L2526" s="79"/>
      <c r="M2526" s="78"/>
      <c r="N2526" s="77"/>
      <c r="O2526" s="48"/>
      <c r="P2526" s="48"/>
    </row>
    <row r="2527" spans="1:16" x14ac:dyDescent="0.25">
      <c r="A2527" s="48"/>
      <c r="B2527" s="84"/>
      <c r="C2527" s="48"/>
      <c r="D2527" s="48"/>
      <c r="E2527" s="83"/>
      <c r="F2527" s="48"/>
      <c r="G2527" s="48"/>
      <c r="H2527" s="48"/>
      <c r="I2527" s="82"/>
      <c r="J2527" s="81"/>
      <c r="K2527" s="80"/>
      <c r="L2527" s="79"/>
      <c r="M2527" s="78"/>
      <c r="N2527" s="77"/>
      <c r="O2527" s="48"/>
      <c r="P2527" s="48"/>
    </row>
    <row r="2528" spans="1:16" x14ac:dyDescent="0.25">
      <c r="A2528" s="48"/>
      <c r="B2528" s="84"/>
      <c r="C2528" s="48"/>
      <c r="D2528" s="48"/>
      <c r="E2528" s="83"/>
      <c r="F2528" s="48"/>
      <c r="G2528" s="48"/>
      <c r="H2528" s="48"/>
      <c r="I2528" s="82"/>
      <c r="J2528" s="81"/>
      <c r="K2528" s="80"/>
      <c r="L2528" s="79"/>
      <c r="M2528" s="78"/>
      <c r="N2528" s="77"/>
      <c r="O2528" s="48"/>
      <c r="P2528" s="48"/>
    </row>
    <row r="2529" spans="1:16" x14ac:dyDescent="0.25">
      <c r="A2529" s="48"/>
      <c r="B2529" s="84"/>
      <c r="C2529" s="48"/>
      <c r="D2529" s="48"/>
      <c r="E2529" s="83"/>
      <c r="F2529" s="48"/>
      <c r="G2529" s="48"/>
      <c r="H2529" s="48"/>
      <c r="I2529" s="82"/>
      <c r="J2529" s="81"/>
      <c r="K2529" s="80"/>
      <c r="L2529" s="79"/>
      <c r="M2529" s="78"/>
      <c r="N2529" s="77"/>
      <c r="O2529" s="48"/>
      <c r="P2529" s="48"/>
    </row>
    <row r="2530" spans="1:16" x14ac:dyDescent="0.25">
      <c r="A2530" s="48"/>
      <c r="B2530" s="84"/>
      <c r="C2530" s="48"/>
      <c r="D2530" s="48"/>
      <c r="E2530" s="83"/>
      <c r="F2530" s="48"/>
      <c r="G2530" s="48"/>
      <c r="H2530" s="48"/>
      <c r="I2530" s="82"/>
      <c r="J2530" s="81"/>
      <c r="K2530" s="80"/>
      <c r="L2530" s="79"/>
      <c r="M2530" s="78"/>
      <c r="N2530" s="77"/>
      <c r="O2530" s="48"/>
      <c r="P2530" s="48"/>
    </row>
    <row r="2531" spans="1:16" x14ac:dyDescent="0.25">
      <c r="A2531" s="48"/>
      <c r="B2531" s="84"/>
      <c r="C2531" s="48"/>
      <c r="D2531" s="48"/>
      <c r="E2531" s="83"/>
      <c r="F2531" s="48"/>
      <c r="G2531" s="48"/>
      <c r="H2531" s="48"/>
      <c r="I2531" s="82"/>
      <c r="J2531" s="81"/>
      <c r="K2531" s="80"/>
      <c r="L2531" s="79"/>
      <c r="M2531" s="78"/>
      <c r="N2531" s="77"/>
      <c r="O2531" s="48"/>
      <c r="P2531" s="48"/>
    </row>
    <row r="2532" spans="1:16" x14ac:dyDescent="0.25">
      <c r="A2532" s="48"/>
      <c r="B2532" s="84"/>
      <c r="C2532" s="48"/>
      <c r="D2532" s="48"/>
      <c r="E2532" s="83"/>
      <c r="F2532" s="48"/>
      <c r="G2532" s="48"/>
      <c r="H2532" s="48"/>
      <c r="I2532" s="82"/>
      <c r="J2532" s="81"/>
      <c r="K2532" s="80"/>
      <c r="L2532" s="79"/>
      <c r="M2532" s="78"/>
      <c r="N2532" s="77"/>
      <c r="O2532" s="48"/>
      <c r="P2532" s="48"/>
    </row>
    <row r="2533" spans="1:16" x14ac:dyDescent="0.25">
      <c r="A2533" s="48"/>
      <c r="B2533" s="84"/>
      <c r="C2533" s="48"/>
      <c r="D2533" s="48"/>
      <c r="E2533" s="83"/>
      <c r="F2533" s="48"/>
      <c r="G2533" s="48"/>
      <c r="H2533" s="48"/>
      <c r="I2533" s="82"/>
      <c r="J2533" s="81"/>
      <c r="K2533" s="80"/>
      <c r="L2533" s="79"/>
      <c r="M2533" s="78"/>
      <c r="N2533" s="77"/>
      <c r="O2533" s="48"/>
      <c r="P2533" s="48"/>
    </row>
    <row r="2534" spans="1:16" x14ac:dyDescent="0.25">
      <c r="A2534" s="48"/>
      <c r="B2534" s="84"/>
      <c r="C2534" s="48"/>
      <c r="D2534" s="48"/>
      <c r="E2534" s="83"/>
      <c r="F2534" s="48"/>
      <c r="G2534" s="48"/>
      <c r="H2534" s="48"/>
      <c r="I2534" s="82"/>
      <c r="J2534" s="81"/>
      <c r="K2534" s="80"/>
      <c r="L2534" s="79"/>
      <c r="M2534" s="78"/>
      <c r="N2534" s="77"/>
      <c r="O2534" s="48"/>
      <c r="P2534" s="48"/>
    </row>
    <row r="2535" spans="1:16" x14ac:dyDescent="0.25">
      <c r="A2535" s="48"/>
      <c r="B2535" s="84"/>
      <c r="C2535" s="48"/>
      <c r="D2535" s="48"/>
      <c r="E2535" s="83"/>
      <c r="F2535" s="48"/>
      <c r="G2535" s="48"/>
      <c r="H2535" s="48"/>
      <c r="I2535" s="82"/>
      <c r="J2535" s="81"/>
      <c r="K2535" s="80"/>
      <c r="L2535" s="79"/>
      <c r="M2535" s="78"/>
      <c r="N2535" s="77"/>
      <c r="O2535" s="48"/>
      <c r="P2535" s="48"/>
    </row>
    <row r="2536" spans="1:16" x14ac:dyDescent="0.25">
      <c r="A2536" s="48"/>
      <c r="B2536" s="84"/>
      <c r="C2536" s="48"/>
      <c r="D2536" s="48"/>
      <c r="E2536" s="83"/>
      <c r="F2536" s="48"/>
      <c r="G2536" s="48"/>
      <c r="H2536" s="48"/>
      <c r="I2536" s="82"/>
      <c r="J2536" s="81"/>
      <c r="K2536" s="80"/>
      <c r="L2536" s="79"/>
      <c r="M2536" s="78"/>
      <c r="N2536" s="77"/>
      <c r="O2536" s="48"/>
      <c r="P2536" s="48"/>
    </row>
    <row r="2537" spans="1:16" x14ac:dyDescent="0.25">
      <c r="A2537" s="48"/>
      <c r="B2537" s="84"/>
      <c r="C2537" s="48"/>
      <c r="D2537" s="48"/>
      <c r="E2537" s="83"/>
      <c r="F2537" s="48"/>
      <c r="G2537" s="48"/>
      <c r="H2537" s="48"/>
      <c r="I2537" s="82"/>
      <c r="J2537" s="81"/>
      <c r="K2537" s="80"/>
      <c r="L2537" s="79"/>
      <c r="M2537" s="78"/>
      <c r="N2537" s="77"/>
      <c r="O2537" s="48"/>
      <c r="P2537" s="48"/>
    </row>
    <row r="2538" spans="1:16" x14ac:dyDescent="0.25">
      <c r="A2538" s="48"/>
      <c r="B2538" s="84"/>
      <c r="C2538" s="48"/>
      <c r="D2538" s="48"/>
      <c r="E2538" s="83"/>
      <c r="F2538" s="48"/>
      <c r="G2538" s="48"/>
      <c r="H2538" s="48"/>
      <c r="I2538" s="82"/>
      <c r="J2538" s="81"/>
      <c r="K2538" s="80"/>
      <c r="L2538" s="79"/>
      <c r="M2538" s="78"/>
      <c r="N2538" s="77"/>
      <c r="O2538" s="48"/>
      <c r="P2538" s="48"/>
    </row>
    <row r="2539" spans="1:16" x14ac:dyDescent="0.25">
      <c r="A2539" s="48"/>
      <c r="B2539" s="84"/>
      <c r="C2539" s="48"/>
      <c r="D2539" s="48"/>
      <c r="E2539" s="83"/>
      <c r="F2539" s="48"/>
      <c r="G2539" s="48"/>
      <c r="H2539" s="48"/>
      <c r="I2539" s="82"/>
      <c r="J2539" s="81"/>
      <c r="K2539" s="80"/>
      <c r="L2539" s="79"/>
      <c r="M2539" s="78"/>
      <c r="N2539" s="77"/>
      <c r="O2539" s="48"/>
      <c r="P2539" s="48"/>
    </row>
    <row r="2540" spans="1:16" x14ac:dyDescent="0.25">
      <c r="A2540" s="48"/>
      <c r="B2540" s="84"/>
      <c r="C2540" s="48"/>
      <c r="D2540" s="48"/>
      <c r="E2540" s="83"/>
      <c r="F2540" s="48"/>
      <c r="G2540" s="48"/>
      <c r="H2540" s="48"/>
      <c r="I2540" s="82"/>
      <c r="J2540" s="81"/>
      <c r="K2540" s="80"/>
      <c r="L2540" s="79"/>
      <c r="M2540" s="78"/>
      <c r="N2540" s="77"/>
      <c r="O2540" s="48"/>
      <c r="P2540" s="48"/>
    </row>
    <row r="2541" spans="1:16" x14ac:dyDescent="0.25">
      <c r="A2541" s="48"/>
      <c r="B2541" s="84"/>
      <c r="C2541" s="48"/>
      <c r="D2541" s="48"/>
      <c r="E2541" s="83"/>
      <c r="F2541" s="48"/>
      <c r="G2541" s="48"/>
      <c r="H2541" s="48"/>
      <c r="I2541" s="82"/>
      <c r="J2541" s="81"/>
      <c r="K2541" s="80"/>
      <c r="L2541" s="79"/>
      <c r="M2541" s="78"/>
      <c r="N2541" s="77"/>
      <c r="O2541" s="48"/>
      <c r="P2541" s="48"/>
    </row>
    <row r="2542" spans="1:16" x14ac:dyDescent="0.25">
      <c r="A2542" s="48"/>
      <c r="B2542" s="84"/>
      <c r="C2542" s="48"/>
      <c r="D2542" s="48"/>
      <c r="E2542" s="83"/>
      <c r="F2542" s="48"/>
      <c r="G2542" s="48"/>
      <c r="H2542" s="48"/>
      <c r="I2542" s="82"/>
      <c r="J2542" s="81"/>
      <c r="K2542" s="80"/>
      <c r="L2542" s="79"/>
      <c r="M2542" s="78"/>
      <c r="N2542" s="77"/>
      <c r="O2542" s="48"/>
      <c r="P2542" s="48"/>
    </row>
    <row r="2543" spans="1:16" x14ac:dyDescent="0.25">
      <c r="A2543" s="48"/>
      <c r="B2543" s="84"/>
      <c r="C2543" s="48"/>
      <c r="D2543" s="48"/>
      <c r="E2543" s="83"/>
      <c r="F2543" s="48"/>
      <c r="G2543" s="48"/>
      <c r="H2543" s="48"/>
      <c r="I2543" s="82"/>
      <c r="J2543" s="81"/>
      <c r="K2543" s="80"/>
      <c r="L2543" s="79"/>
      <c r="M2543" s="78"/>
      <c r="N2543" s="77"/>
      <c r="O2543" s="48"/>
      <c r="P2543" s="48"/>
    </row>
    <row r="2544" spans="1:16" x14ac:dyDescent="0.25">
      <c r="A2544" s="48"/>
      <c r="B2544" s="84"/>
      <c r="C2544" s="48"/>
      <c r="D2544" s="48"/>
      <c r="E2544" s="83"/>
      <c r="F2544" s="48"/>
      <c r="G2544" s="48"/>
      <c r="H2544" s="48"/>
      <c r="I2544" s="82"/>
      <c r="J2544" s="81"/>
      <c r="K2544" s="80"/>
      <c r="L2544" s="79"/>
      <c r="M2544" s="78"/>
      <c r="N2544" s="77"/>
      <c r="O2544" s="48"/>
      <c r="P2544" s="48"/>
    </row>
    <row r="2545" spans="1:16" x14ac:dyDescent="0.25">
      <c r="A2545" s="48"/>
      <c r="B2545" s="84"/>
      <c r="C2545" s="48"/>
      <c r="D2545" s="48"/>
      <c r="E2545" s="83"/>
      <c r="F2545" s="48"/>
      <c r="G2545" s="48"/>
      <c r="H2545" s="48"/>
      <c r="I2545" s="82"/>
      <c r="J2545" s="81"/>
      <c r="K2545" s="80"/>
      <c r="L2545" s="79"/>
      <c r="M2545" s="78"/>
      <c r="N2545" s="77"/>
      <c r="O2545" s="48"/>
      <c r="P2545" s="48"/>
    </row>
    <row r="2546" spans="1:16" x14ac:dyDescent="0.25">
      <c r="A2546" s="48"/>
      <c r="B2546" s="84"/>
      <c r="C2546" s="48"/>
      <c r="D2546" s="48"/>
      <c r="E2546" s="83"/>
      <c r="F2546" s="48"/>
      <c r="G2546" s="48"/>
      <c r="H2546" s="48"/>
      <c r="I2546" s="82"/>
      <c r="J2546" s="81"/>
      <c r="K2546" s="80"/>
      <c r="L2546" s="79"/>
      <c r="M2546" s="78"/>
      <c r="N2546" s="77"/>
      <c r="O2546" s="48"/>
      <c r="P2546" s="48"/>
    </row>
    <row r="2547" spans="1:16" x14ac:dyDescent="0.25">
      <c r="A2547" s="48"/>
      <c r="B2547" s="84"/>
      <c r="C2547" s="48"/>
      <c r="D2547" s="48"/>
      <c r="E2547" s="83"/>
      <c r="F2547" s="48"/>
      <c r="G2547" s="48"/>
      <c r="H2547" s="48"/>
      <c r="I2547" s="82"/>
      <c r="J2547" s="81"/>
      <c r="K2547" s="80"/>
      <c r="L2547" s="79"/>
      <c r="M2547" s="78"/>
      <c r="N2547" s="77"/>
      <c r="O2547" s="48"/>
      <c r="P2547" s="48"/>
    </row>
    <row r="2548" spans="1:16" x14ac:dyDescent="0.25">
      <c r="A2548" s="48"/>
      <c r="B2548" s="84"/>
      <c r="C2548" s="48"/>
      <c r="D2548" s="48"/>
      <c r="E2548" s="83"/>
      <c r="F2548" s="48"/>
      <c r="G2548" s="48"/>
      <c r="H2548" s="48"/>
      <c r="I2548" s="82"/>
      <c r="J2548" s="81"/>
      <c r="K2548" s="80"/>
      <c r="L2548" s="79"/>
      <c r="M2548" s="78"/>
      <c r="N2548" s="77"/>
      <c r="O2548" s="48"/>
      <c r="P2548" s="48"/>
    </row>
    <row r="2549" spans="1:16" x14ac:dyDescent="0.25">
      <c r="A2549" s="48"/>
      <c r="B2549" s="84"/>
      <c r="C2549" s="48"/>
      <c r="D2549" s="48"/>
      <c r="E2549" s="83"/>
      <c r="F2549" s="48"/>
      <c r="G2549" s="48"/>
      <c r="H2549" s="48"/>
      <c r="I2549" s="82"/>
      <c r="J2549" s="81"/>
      <c r="K2549" s="80"/>
      <c r="L2549" s="79"/>
      <c r="M2549" s="78"/>
      <c r="N2549" s="77"/>
      <c r="O2549" s="48"/>
      <c r="P2549" s="48"/>
    </row>
    <row r="2550" spans="1:16" x14ac:dyDescent="0.25">
      <c r="A2550" s="48"/>
      <c r="B2550" s="84"/>
      <c r="C2550" s="48"/>
      <c r="D2550" s="48"/>
      <c r="E2550" s="83"/>
      <c r="F2550" s="48"/>
      <c r="G2550" s="48"/>
      <c r="H2550" s="48"/>
      <c r="I2550" s="82"/>
      <c r="J2550" s="81"/>
      <c r="K2550" s="80"/>
      <c r="L2550" s="79"/>
      <c r="M2550" s="78"/>
      <c r="N2550" s="77"/>
      <c r="O2550" s="48"/>
      <c r="P2550" s="48"/>
    </row>
    <row r="2551" spans="1:16" x14ac:dyDescent="0.25">
      <c r="A2551" s="48"/>
      <c r="B2551" s="84"/>
      <c r="C2551" s="48"/>
      <c r="D2551" s="48"/>
      <c r="E2551" s="83"/>
      <c r="F2551" s="48"/>
      <c r="G2551" s="48"/>
      <c r="H2551" s="48"/>
      <c r="I2551" s="82"/>
      <c r="J2551" s="81"/>
      <c r="K2551" s="80"/>
      <c r="L2551" s="79"/>
      <c r="M2551" s="78"/>
      <c r="N2551" s="77"/>
      <c r="O2551" s="48"/>
      <c r="P2551" s="48"/>
    </row>
    <row r="2552" spans="1:16" x14ac:dyDescent="0.25">
      <c r="A2552" s="48"/>
      <c r="B2552" s="84"/>
      <c r="C2552" s="48"/>
      <c r="D2552" s="48"/>
      <c r="E2552" s="83"/>
      <c r="F2552" s="48"/>
      <c r="G2552" s="48"/>
      <c r="H2552" s="48"/>
      <c r="I2552" s="82"/>
      <c r="J2552" s="81"/>
      <c r="K2552" s="80"/>
      <c r="L2552" s="79"/>
      <c r="M2552" s="78"/>
      <c r="N2552" s="77"/>
      <c r="O2552" s="48"/>
      <c r="P2552" s="48"/>
    </row>
    <row r="2553" spans="1:16" x14ac:dyDescent="0.25">
      <c r="A2553" s="48"/>
      <c r="B2553" s="84"/>
      <c r="C2553" s="48"/>
      <c r="D2553" s="48"/>
      <c r="E2553" s="83"/>
      <c r="F2553" s="48"/>
      <c r="G2553" s="48"/>
      <c r="H2553" s="48"/>
      <c r="I2553" s="82"/>
      <c r="J2553" s="81"/>
      <c r="K2553" s="80"/>
      <c r="L2553" s="79"/>
      <c r="M2553" s="78"/>
      <c r="N2553" s="77"/>
      <c r="O2553" s="48"/>
      <c r="P2553" s="48"/>
    </row>
    <row r="2554" spans="1:16" x14ac:dyDescent="0.25">
      <c r="A2554" s="48"/>
      <c r="B2554" s="84"/>
      <c r="C2554" s="48"/>
      <c r="D2554" s="48"/>
      <c r="E2554" s="83"/>
      <c r="F2554" s="48"/>
      <c r="G2554" s="48"/>
      <c r="H2554" s="48"/>
      <c r="I2554" s="82"/>
      <c r="J2554" s="81"/>
      <c r="K2554" s="80"/>
      <c r="L2554" s="79"/>
      <c r="M2554" s="78"/>
      <c r="N2554" s="77"/>
      <c r="O2554" s="48"/>
      <c r="P2554" s="48"/>
    </row>
    <row r="2555" spans="1:16" x14ac:dyDescent="0.25">
      <c r="A2555" s="48"/>
      <c r="B2555" s="84"/>
      <c r="C2555" s="48"/>
      <c r="D2555" s="48"/>
      <c r="E2555" s="83"/>
      <c r="F2555" s="48"/>
      <c r="G2555" s="48"/>
      <c r="H2555" s="48"/>
      <c r="I2555" s="82"/>
      <c r="J2555" s="81"/>
      <c r="K2555" s="80"/>
      <c r="L2555" s="79"/>
      <c r="M2555" s="78"/>
      <c r="N2555" s="77"/>
      <c r="O2555" s="48"/>
      <c r="P2555" s="48"/>
    </row>
    <row r="2556" spans="1:16" x14ac:dyDescent="0.25">
      <c r="A2556" s="48"/>
      <c r="B2556" s="84"/>
      <c r="C2556" s="48"/>
      <c r="D2556" s="48"/>
      <c r="E2556" s="83"/>
      <c r="F2556" s="48"/>
      <c r="G2556" s="48"/>
      <c r="H2556" s="48"/>
      <c r="I2556" s="82"/>
      <c r="J2556" s="81"/>
      <c r="K2556" s="80"/>
      <c r="L2556" s="79"/>
      <c r="M2556" s="78"/>
      <c r="N2556" s="77"/>
      <c r="O2556" s="48"/>
      <c r="P2556" s="48"/>
    </row>
    <row r="2557" spans="1:16" x14ac:dyDescent="0.25">
      <c r="A2557" s="48"/>
      <c r="B2557" s="84"/>
      <c r="C2557" s="48"/>
      <c r="D2557" s="48"/>
      <c r="E2557" s="83"/>
      <c r="F2557" s="48"/>
      <c r="G2557" s="48"/>
      <c r="H2557" s="48"/>
      <c r="I2557" s="82"/>
      <c r="J2557" s="81"/>
      <c r="K2557" s="80"/>
      <c r="L2557" s="79"/>
      <c r="M2557" s="78"/>
      <c r="N2557" s="77"/>
      <c r="O2557" s="48"/>
      <c r="P2557" s="48"/>
    </row>
    <row r="2558" spans="1:16" x14ac:dyDescent="0.25">
      <c r="A2558" s="48"/>
      <c r="B2558" s="84"/>
      <c r="C2558" s="48"/>
      <c r="D2558" s="48"/>
      <c r="E2558" s="83"/>
      <c r="F2558" s="48"/>
      <c r="G2558" s="48"/>
      <c r="H2558" s="48"/>
      <c r="I2558" s="82"/>
      <c r="J2558" s="81"/>
      <c r="K2558" s="80"/>
      <c r="L2558" s="79"/>
      <c r="M2558" s="78"/>
      <c r="N2558" s="77"/>
      <c r="O2558" s="48"/>
      <c r="P2558" s="48"/>
    </row>
    <row r="2559" spans="1:16" x14ac:dyDescent="0.25">
      <c r="A2559" s="48"/>
      <c r="B2559" s="84"/>
      <c r="C2559" s="48"/>
      <c r="D2559" s="48"/>
      <c r="E2559" s="83"/>
      <c r="F2559" s="48"/>
      <c r="G2559" s="48"/>
      <c r="H2559" s="48"/>
      <c r="I2559" s="82"/>
      <c r="J2559" s="81"/>
      <c r="K2559" s="80"/>
      <c r="L2559" s="79"/>
      <c r="M2559" s="78"/>
      <c r="N2559" s="77"/>
      <c r="O2559" s="48"/>
      <c r="P2559" s="48"/>
    </row>
    <row r="2560" spans="1:16" x14ac:dyDescent="0.25">
      <c r="A2560" s="48"/>
      <c r="B2560" s="84"/>
      <c r="C2560" s="48"/>
      <c r="D2560" s="48"/>
      <c r="E2560" s="83"/>
      <c r="F2560" s="48"/>
      <c r="G2560" s="48"/>
      <c r="H2560" s="48"/>
      <c r="I2560" s="82"/>
      <c r="J2560" s="81"/>
      <c r="K2560" s="80"/>
      <c r="L2560" s="79"/>
      <c r="M2560" s="78"/>
      <c r="N2560" s="77"/>
      <c r="O2560" s="48"/>
      <c r="P2560" s="48"/>
    </row>
    <row r="2561" spans="1:16" x14ac:dyDescent="0.25">
      <c r="A2561" s="48"/>
      <c r="B2561" s="84"/>
      <c r="C2561" s="48"/>
      <c r="D2561" s="48"/>
      <c r="E2561" s="83"/>
      <c r="F2561" s="48"/>
      <c r="G2561" s="48"/>
      <c r="H2561" s="48"/>
      <c r="I2561" s="82"/>
      <c r="J2561" s="81"/>
      <c r="K2561" s="80"/>
      <c r="L2561" s="79"/>
      <c r="M2561" s="78"/>
      <c r="N2561" s="77"/>
      <c r="O2561" s="48"/>
      <c r="P2561" s="48"/>
    </row>
    <row r="2562" spans="1:16" x14ac:dyDescent="0.25">
      <c r="A2562" s="48"/>
      <c r="B2562" s="84"/>
      <c r="C2562" s="48"/>
      <c r="D2562" s="48"/>
      <c r="E2562" s="83"/>
      <c r="F2562" s="48"/>
      <c r="G2562" s="48"/>
      <c r="H2562" s="48"/>
      <c r="I2562" s="82"/>
      <c r="J2562" s="81"/>
      <c r="K2562" s="80"/>
      <c r="L2562" s="79"/>
      <c r="M2562" s="78"/>
      <c r="N2562" s="77"/>
      <c r="O2562" s="48"/>
      <c r="P2562" s="48"/>
    </row>
    <row r="2563" spans="1:16" x14ac:dyDescent="0.25">
      <c r="A2563" s="48"/>
      <c r="B2563" s="84"/>
      <c r="C2563" s="48"/>
      <c r="D2563" s="48"/>
      <c r="E2563" s="83"/>
      <c r="F2563" s="48"/>
      <c r="G2563" s="48"/>
      <c r="H2563" s="48"/>
      <c r="I2563" s="82"/>
      <c r="J2563" s="81"/>
      <c r="K2563" s="80"/>
      <c r="L2563" s="79"/>
      <c r="M2563" s="78"/>
      <c r="N2563" s="77"/>
      <c r="O2563" s="48"/>
      <c r="P2563" s="48"/>
    </row>
    <row r="2564" spans="1:16" x14ac:dyDescent="0.25">
      <c r="A2564" s="48"/>
      <c r="B2564" s="84"/>
      <c r="C2564" s="48"/>
      <c r="D2564" s="48"/>
      <c r="E2564" s="83"/>
      <c r="F2564" s="48"/>
      <c r="G2564" s="48"/>
      <c r="H2564" s="48"/>
      <c r="I2564" s="82"/>
      <c r="J2564" s="81"/>
      <c r="K2564" s="80"/>
      <c r="L2564" s="79"/>
      <c r="M2564" s="78"/>
      <c r="N2564" s="77"/>
      <c r="O2564" s="48"/>
      <c r="P2564" s="48"/>
    </row>
    <row r="2565" spans="1:16" x14ac:dyDescent="0.25">
      <c r="A2565" s="48"/>
      <c r="B2565" s="84"/>
      <c r="C2565" s="48"/>
      <c r="D2565" s="48"/>
      <c r="E2565" s="83"/>
      <c r="F2565" s="48"/>
      <c r="G2565" s="48"/>
      <c r="H2565" s="48"/>
      <c r="I2565" s="82"/>
      <c r="J2565" s="81"/>
      <c r="K2565" s="80"/>
      <c r="L2565" s="79"/>
      <c r="M2565" s="78"/>
      <c r="N2565" s="77"/>
      <c r="O2565" s="48"/>
      <c r="P2565" s="48"/>
    </row>
    <row r="2566" spans="1:16" x14ac:dyDescent="0.25">
      <c r="A2566" s="48"/>
      <c r="B2566" s="84"/>
      <c r="C2566" s="48"/>
      <c r="D2566" s="48"/>
      <c r="E2566" s="83"/>
      <c r="F2566" s="48"/>
      <c r="G2566" s="48"/>
      <c r="H2566" s="48"/>
      <c r="I2566" s="82"/>
      <c r="J2566" s="81"/>
      <c r="K2566" s="80"/>
      <c r="L2566" s="79"/>
      <c r="M2566" s="78"/>
      <c r="N2566" s="77"/>
      <c r="O2566" s="48"/>
      <c r="P2566" s="48"/>
    </row>
    <row r="2567" spans="1:16" x14ac:dyDescent="0.25">
      <c r="A2567" s="48"/>
      <c r="B2567" s="84"/>
      <c r="C2567" s="48"/>
      <c r="D2567" s="48"/>
      <c r="E2567" s="83"/>
      <c r="F2567" s="48"/>
      <c r="G2567" s="48"/>
      <c r="H2567" s="48"/>
      <c r="I2567" s="82"/>
      <c r="J2567" s="81"/>
      <c r="K2567" s="80"/>
      <c r="L2567" s="79"/>
      <c r="M2567" s="78"/>
      <c r="N2567" s="77"/>
      <c r="O2567" s="48"/>
      <c r="P2567" s="48"/>
    </row>
    <row r="2568" spans="1:16" x14ac:dyDescent="0.25">
      <c r="A2568" s="48"/>
      <c r="B2568" s="84"/>
      <c r="C2568" s="48"/>
      <c r="D2568" s="48"/>
      <c r="E2568" s="83"/>
      <c r="F2568" s="48"/>
      <c r="G2568" s="48"/>
      <c r="H2568" s="48"/>
      <c r="I2568" s="82"/>
      <c r="J2568" s="81"/>
      <c r="K2568" s="80"/>
      <c r="L2568" s="79"/>
      <c r="M2568" s="78"/>
      <c r="N2568" s="77"/>
      <c r="O2568" s="48"/>
      <c r="P2568" s="48"/>
    </row>
    <row r="2569" spans="1:16" x14ac:dyDescent="0.25">
      <c r="A2569" s="48"/>
      <c r="B2569" s="84"/>
      <c r="C2569" s="48"/>
      <c r="D2569" s="48"/>
      <c r="E2569" s="83"/>
      <c r="F2569" s="48"/>
      <c r="G2569" s="48"/>
      <c r="H2569" s="48"/>
      <c r="I2569" s="82"/>
      <c r="J2569" s="81"/>
      <c r="K2569" s="80"/>
      <c r="L2569" s="79"/>
      <c r="M2569" s="78"/>
      <c r="N2569" s="77"/>
      <c r="O2569" s="48"/>
      <c r="P2569" s="48"/>
    </row>
    <row r="2570" spans="1:16" x14ac:dyDescent="0.25">
      <c r="A2570" s="48"/>
      <c r="B2570" s="84"/>
      <c r="C2570" s="48"/>
      <c r="D2570" s="48"/>
      <c r="E2570" s="83"/>
      <c r="F2570" s="48"/>
      <c r="G2570" s="48"/>
      <c r="H2570" s="48"/>
      <c r="I2570" s="82"/>
      <c r="J2570" s="81"/>
      <c r="K2570" s="80"/>
      <c r="L2570" s="79"/>
      <c r="M2570" s="78"/>
      <c r="N2570" s="77"/>
      <c r="O2570" s="48"/>
      <c r="P2570" s="48"/>
    </row>
    <row r="2571" spans="1:16" x14ac:dyDescent="0.25">
      <c r="A2571" s="48"/>
      <c r="B2571" s="84"/>
      <c r="C2571" s="48"/>
      <c r="D2571" s="48"/>
      <c r="E2571" s="83"/>
      <c r="F2571" s="48"/>
      <c r="G2571" s="48"/>
      <c r="H2571" s="48"/>
      <c r="I2571" s="82"/>
      <c r="J2571" s="81"/>
      <c r="K2571" s="80"/>
      <c r="L2571" s="79"/>
      <c r="M2571" s="78"/>
      <c r="N2571" s="77"/>
      <c r="O2571" s="48"/>
      <c r="P2571" s="48"/>
    </row>
    <row r="2572" spans="1:16" x14ac:dyDescent="0.25">
      <c r="A2572" s="48"/>
      <c r="B2572" s="84"/>
      <c r="C2572" s="48"/>
      <c r="D2572" s="48"/>
      <c r="E2572" s="83"/>
      <c r="F2572" s="48"/>
      <c r="G2572" s="48"/>
      <c r="H2572" s="48"/>
      <c r="I2572" s="82"/>
      <c r="J2572" s="81"/>
      <c r="K2572" s="80"/>
      <c r="L2572" s="79"/>
      <c r="M2572" s="78"/>
      <c r="N2572" s="77"/>
      <c r="O2572" s="48"/>
      <c r="P2572" s="48"/>
    </row>
    <row r="2573" spans="1:16" x14ac:dyDescent="0.25">
      <c r="A2573" s="48"/>
      <c r="B2573" s="84"/>
      <c r="C2573" s="48"/>
      <c r="D2573" s="48"/>
      <c r="E2573" s="83"/>
      <c r="F2573" s="48"/>
      <c r="G2573" s="48"/>
      <c r="H2573" s="48"/>
      <c r="I2573" s="82"/>
      <c r="J2573" s="81"/>
      <c r="K2573" s="80"/>
      <c r="L2573" s="79"/>
      <c r="M2573" s="78"/>
      <c r="N2573" s="77"/>
      <c r="O2573" s="48"/>
      <c r="P2573" s="48"/>
    </row>
    <row r="2574" spans="1:16" x14ac:dyDescent="0.25">
      <c r="A2574" s="48"/>
      <c r="B2574" s="84"/>
      <c r="C2574" s="48"/>
      <c r="D2574" s="48"/>
      <c r="E2574" s="83"/>
      <c r="F2574" s="48"/>
      <c r="G2574" s="48"/>
      <c r="H2574" s="48"/>
      <c r="I2574" s="82"/>
      <c r="J2574" s="81"/>
      <c r="K2574" s="80"/>
      <c r="L2574" s="79"/>
      <c r="M2574" s="78"/>
      <c r="N2574" s="77"/>
      <c r="O2574" s="48"/>
      <c r="P2574" s="48"/>
    </row>
    <row r="2575" spans="1:16" x14ac:dyDescent="0.25">
      <c r="A2575" s="48"/>
      <c r="B2575" s="84"/>
      <c r="C2575" s="48"/>
      <c r="D2575" s="48"/>
      <c r="E2575" s="83"/>
      <c r="F2575" s="48"/>
      <c r="G2575" s="48"/>
      <c r="H2575" s="48"/>
      <c r="I2575" s="82"/>
      <c r="J2575" s="81"/>
      <c r="K2575" s="80"/>
      <c r="L2575" s="79"/>
      <c r="M2575" s="78"/>
      <c r="N2575" s="77"/>
      <c r="O2575" s="48"/>
      <c r="P2575" s="48"/>
    </row>
    <row r="2576" spans="1:16" x14ac:dyDescent="0.25">
      <c r="A2576" s="48"/>
      <c r="B2576" s="84"/>
      <c r="C2576" s="48"/>
      <c r="D2576" s="48"/>
      <c r="E2576" s="83"/>
      <c r="F2576" s="48"/>
      <c r="G2576" s="48"/>
      <c r="H2576" s="48"/>
      <c r="I2576" s="82"/>
      <c r="J2576" s="81"/>
      <c r="K2576" s="80"/>
      <c r="L2576" s="79"/>
      <c r="M2576" s="78"/>
      <c r="N2576" s="77"/>
      <c r="O2576" s="48"/>
      <c r="P2576" s="48"/>
    </row>
    <row r="2577" spans="1:16" x14ac:dyDescent="0.25">
      <c r="A2577" s="48"/>
      <c r="B2577" s="84"/>
      <c r="C2577" s="48"/>
      <c r="D2577" s="48"/>
      <c r="E2577" s="83"/>
      <c r="F2577" s="48"/>
      <c r="G2577" s="48"/>
      <c r="H2577" s="48"/>
      <c r="I2577" s="82"/>
      <c r="J2577" s="81"/>
      <c r="K2577" s="80"/>
      <c r="L2577" s="79"/>
      <c r="M2577" s="78"/>
      <c r="N2577" s="77"/>
      <c r="O2577" s="48"/>
      <c r="P2577" s="48"/>
    </row>
    <row r="2578" spans="1:16" x14ac:dyDescent="0.25">
      <c r="A2578" s="48"/>
      <c r="B2578" s="84"/>
      <c r="C2578" s="48"/>
      <c r="D2578" s="48"/>
      <c r="E2578" s="83"/>
      <c r="F2578" s="48"/>
      <c r="G2578" s="48"/>
      <c r="H2578" s="48"/>
      <c r="I2578" s="82"/>
      <c r="J2578" s="81"/>
      <c r="K2578" s="80"/>
      <c r="L2578" s="79"/>
      <c r="M2578" s="78"/>
      <c r="N2578" s="77"/>
      <c r="O2578" s="48"/>
      <c r="P2578" s="48"/>
    </row>
    <row r="2579" spans="1:16" x14ac:dyDescent="0.25">
      <c r="A2579" s="48"/>
      <c r="B2579" s="84"/>
      <c r="C2579" s="48"/>
      <c r="D2579" s="48"/>
      <c r="E2579" s="83"/>
      <c r="F2579" s="48"/>
      <c r="G2579" s="48"/>
      <c r="H2579" s="48"/>
      <c r="I2579" s="82"/>
      <c r="J2579" s="81"/>
      <c r="K2579" s="80"/>
      <c r="L2579" s="79"/>
      <c r="M2579" s="78"/>
      <c r="N2579" s="77"/>
      <c r="O2579" s="48"/>
      <c r="P2579" s="48"/>
    </row>
    <row r="2580" spans="1:16" x14ac:dyDescent="0.25">
      <c r="A2580" s="48"/>
      <c r="B2580" s="84"/>
      <c r="C2580" s="48"/>
      <c r="D2580" s="48"/>
      <c r="E2580" s="83"/>
      <c r="F2580" s="48"/>
      <c r="G2580" s="48"/>
      <c r="H2580" s="48"/>
      <c r="I2580" s="82"/>
      <c r="J2580" s="81"/>
      <c r="K2580" s="80"/>
      <c r="L2580" s="79"/>
      <c r="M2580" s="78"/>
      <c r="N2580" s="77"/>
      <c r="O2580" s="48"/>
      <c r="P2580" s="48"/>
    </row>
    <row r="2581" spans="1:16" x14ac:dyDescent="0.25">
      <c r="A2581" s="48"/>
      <c r="B2581" s="84"/>
      <c r="C2581" s="48"/>
      <c r="D2581" s="48"/>
      <c r="E2581" s="83"/>
      <c r="F2581" s="48"/>
      <c r="G2581" s="48"/>
      <c r="H2581" s="48"/>
      <c r="I2581" s="82"/>
      <c r="J2581" s="81"/>
      <c r="K2581" s="80"/>
      <c r="L2581" s="79"/>
      <c r="M2581" s="78"/>
      <c r="N2581" s="77"/>
      <c r="O2581" s="48"/>
      <c r="P2581" s="48"/>
    </row>
    <row r="2582" spans="1:16" x14ac:dyDescent="0.25">
      <c r="A2582" s="48"/>
      <c r="B2582" s="84"/>
      <c r="C2582" s="48"/>
      <c r="D2582" s="48"/>
      <c r="E2582" s="83"/>
      <c r="F2582" s="48"/>
      <c r="G2582" s="48"/>
      <c r="H2582" s="48"/>
      <c r="I2582" s="82"/>
      <c r="J2582" s="81"/>
      <c r="K2582" s="80"/>
      <c r="L2582" s="79"/>
      <c r="M2582" s="78"/>
      <c r="N2582" s="77"/>
      <c r="O2582" s="48"/>
      <c r="P2582" s="48"/>
    </row>
    <row r="2583" spans="1:16" x14ac:dyDescent="0.25">
      <c r="A2583" s="48"/>
      <c r="B2583" s="84"/>
      <c r="C2583" s="48"/>
      <c r="D2583" s="48"/>
      <c r="E2583" s="83"/>
      <c r="F2583" s="48"/>
      <c r="G2583" s="48"/>
      <c r="H2583" s="48"/>
      <c r="I2583" s="82"/>
      <c r="J2583" s="81"/>
      <c r="K2583" s="80"/>
      <c r="L2583" s="79"/>
      <c r="M2583" s="78"/>
      <c r="N2583" s="77"/>
      <c r="O2583" s="48"/>
      <c r="P2583" s="48"/>
    </row>
    <row r="2584" spans="1:16" x14ac:dyDescent="0.25">
      <c r="A2584" s="48"/>
      <c r="B2584" s="84"/>
      <c r="C2584" s="48"/>
      <c r="D2584" s="48"/>
      <c r="E2584" s="83"/>
      <c r="F2584" s="48"/>
      <c r="G2584" s="48"/>
      <c r="H2584" s="48"/>
      <c r="I2584" s="82"/>
      <c r="J2584" s="81"/>
      <c r="K2584" s="80"/>
      <c r="L2584" s="79"/>
      <c r="M2584" s="78"/>
      <c r="N2584" s="77"/>
      <c r="O2584" s="48"/>
      <c r="P2584" s="48"/>
    </row>
    <row r="2585" spans="1:16" x14ac:dyDescent="0.25">
      <c r="A2585" s="48"/>
      <c r="B2585" s="84"/>
      <c r="C2585" s="48"/>
      <c r="D2585" s="48"/>
      <c r="E2585" s="83"/>
      <c r="F2585" s="48"/>
      <c r="G2585" s="48"/>
      <c r="H2585" s="48"/>
      <c r="I2585" s="82"/>
      <c r="J2585" s="81"/>
      <c r="K2585" s="80"/>
      <c r="L2585" s="79"/>
      <c r="M2585" s="78"/>
      <c r="N2585" s="77"/>
      <c r="O2585" s="48"/>
      <c r="P2585" s="48"/>
    </row>
    <row r="2586" spans="1:16" x14ac:dyDescent="0.25">
      <c r="A2586" s="48"/>
      <c r="B2586" s="84"/>
      <c r="C2586" s="48"/>
      <c r="D2586" s="48"/>
      <c r="E2586" s="83"/>
      <c r="F2586" s="48"/>
      <c r="G2586" s="48"/>
      <c r="H2586" s="48"/>
      <c r="I2586" s="82"/>
      <c r="J2586" s="81"/>
      <c r="K2586" s="80"/>
      <c r="L2586" s="79"/>
      <c r="M2586" s="78"/>
      <c r="N2586" s="77"/>
      <c r="O2586" s="48"/>
      <c r="P2586" s="48"/>
    </row>
    <row r="2587" spans="1:16" x14ac:dyDescent="0.25">
      <c r="A2587" s="48"/>
      <c r="B2587" s="84"/>
      <c r="C2587" s="48"/>
      <c r="D2587" s="48"/>
      <c r="E2587" s="83"/>
      <c r="F2587" s="48"/>
      <c r="G2587" s="48"/>
      <c r="H2587" s="48"/>
      <c r="I2587" s="82"/>
      <c r="J2587" s="81"/>
      <c r="K2587" s="80"/>
      <c r="L2587" s="79"/>
      <c r="M2587" s="78"/>
      <c r="N2587" s="77"/>
      <c r="O2587" s="48"/>
      <c r="P2587" s="48"/>
    </row>
    <row r="2588" spans="1:16" x14ac:dyDescent="0.25">
      <c r="A2588" s="48"/>
      <c r="B2588" s="84"/>
      <c r="C2588" s="48"/>
      <c r="D2588" s="48"/>
      <c r="E2588" s="83"/>
      <c r="F2588" s="48"/>
      <c r="G2588" s="48"/>
      <c r="H2588" s="48"/>
      <c r="I2588" s="82"/>
      <c r="J2588" s="81"/>
      <c r="K2588" s="80"/>
      <c r="L2588" s="79"/>
      <c r="M2588" s="78"/>
      <c r="N2588" s="77"/>
      <c r="O2588" s="48"/>
      <c r="P2588" s="48"/>
    </row>
    <row r="2589" spans="1:16" x14ac:dyDescent="0.25">
      <c r="A2589" s="48"/>
      <c r="B2589" s="84"/>
      <c r="C2589" s="48"/>
      <c r="D2589" s="48"/>
      <c r="E2589" s="83"/>
      <c r="F2589" s="48"/>
      <c r="G2589" s="48"/>
      <c r="H2589" s="48"/>
      <c r="I2589" s="82"/>
      <c r="J2589" s="81"/>
      <c r="K2589" s="80"/>
      <c r="L2589" s="79"/>
      <c r="M2589" s="78"/>
      <c r="N2589" s="77"/>
      <c r="O2589" s="48"/>
      <c r="P2589" s="48"/>
    </row>
    <row r="2590" spans="1:16" x14ac:dyDescent="0.25">
      <c r="A2590" s="48"/>
      <c r="B2590" s="84"/>
      <c r="C2590" s="48"/>
      <c r="D2590" s="48"/>
      <c r="E2590" s="83"/>
      <c r="F2590" s="48"/>
      <c r="G2590" s="48"/>
      <c r="H2590" s="48"/>
      <c r="I2590" s="82"/>
      <c r="J2590" s="81"/>
      <c r="K2590" s="80"/>
      <c r="L2590" s="79"/>
      <c r="M2590" s="78"/>
      <c r="N2590" s="77"/>
      <c r="O2590" s="48"/>
      <c r="P2590" s="48"/>
    </row>
    <row r="2591" spans="1:16" x14ac:dyDescent="0.25">
      <c r="A2591" s="48"/>
      <c r="B2591" s="84"/>
      <c r="C2591" s="48"/>
      <c r="D2591" s="48"/>
      <c r="E2591" s="83"/>
      <c r="F2591" s="48"/>
      <c r="G2591" s="48"/>
      <c r="H2591" s="48"/>
      <c r="I2591" s="82"/>
      <c r="J2591" s="81"/>
      <c r="K2591" s="80"/>
      <c r="L2591" s="79"/>
      <c r="M2591" s="78"/>
      <c r="N2591" s="77"/>
      <c r="O2591" s="48"/>
      <c r="P2591" s="48"/>
    </row>
    <row r="2592" spans="1:16" x14ac:dyDescent="0.25">
      <c r="A2592" s="48"/>
      <c r="B2592" s="84"/>
      <c r="C2592" s="48"/>
      <c r="D2592" s="48"/>
      <c r="E2592" s="83"/>
      <c r="F2592" s="48"/>
      <c r="G2592" s="48"/>
      <c r="H2592" s="48"/>
      <c r="I2592" s="82"/>
      <c r="J2592" s="81"/>
      <c r="K2592" s="80"/>
      <c r="L2592" s="79"/>
      <c r="M2592" s="78"/>
      <c r="N2592" s="77"/>
      <c r="O2592" s="48"/>
      <c r="P2592" s="48"/>
    </row>
    <row r="2593" spans="1:16" x14ac:dyDescent="0.25">
      <c r="A2593" s="48"/>
      <c r="B2593" s="84"/>
      <c r="C2593" s="48"/>
      <c r="D2593" s="48"/>
      <c r="E2593" s="83"/>
      <c r="F2593" s="48"/>
      <c r="G2593" s="48"/>
      <c r="H2593" s="48"/>
      <c r="I2593" s="82"/>
      <c r="J2593" s="81"/>
      <c r="K2593" s="80"/>
      <c r="L2593" s="79"/>
      <c r="M2593" s="78"/>
      <c r="N2593" s="77"/>
      <c r="O2593" s="48"/>
      <c r="P2593" s="48"/>
    </row>
    <row r="2594" spans="1:16" x14ac:dyDescent="0.25">
      <c r="A2594" s="48"/>
      <c r="B2594" s="84"/>
      <c r="C2594" s="48"/>
      <c r="D2594" s="48"/>
      <c r="E2594" s="83"/>
      <c r="F2594" s="48"/>
      <c r="G2594" s="48"/>
      <c r="H2594" s="48"/>
      <c r="I2594" s="82"/>
      <c r="J2594" s="81"/>
      <c r="K2594" s="80"/>
      <c r="L2594" s="79"/>
      <c r="M2594" s="78"/>
      <c r="N2594" s="77"/>
      <c r="O2594" s="48"/>
      <c r="P2594" s="48"/>
    </row>
    <row r="2595" spans="1:16" x14ac:dyDescent="0.25">
      <c r="A2595" s="48"/>
      <c r="B2595" s="84"/>
      <c r="C2595" s="48"/>
      <c r="D2595" s="48"/>
      <c r="E2595" s="83"/>
      <c r="F2595" s="48"/>
      <c r="G2595" s="48"/>
      <c r="H2595" s="48"/>
      <c r="I2595" s="82"/>
      <c r="J2595" s="81"/>
      <c r="K2595" s="80"/>
      <c r="L2595" s="79"/>
      <c r="M2595" s="78"/>
      <c r="N2595" s="77"/>
      <c r="O2595" s="48"/>
      <c r="P2595" s="48"/>
    </row>
    <row r="2596" spans="1:16" x14ac:dyDescent="0.25">
      <c r="A2596" s="48"/>
      <c r="B2596" s="84"/>
      <c r="C2596" s="48"/>
      <c r="D2596" s="48"/>
      <c r="E2596" s="83"/>
      <c r="F2596" s="48"/>
      <c r="G2596" s="48"/>
      <c r="H2596" s="48"/>
      <c r="I2596" s="82"/>
      <c r="J2596" s="81"/>
      <c r="K2596" s="80"/>
      <c r="L2596" s="79"/>
      <c r="M2596" s="78"/>
      <c r="N2596" s="77"/>
      <c r="O2596" s="48"/>
      <c r="P2596" s="48"/>
    </row>
    <row r="2597" spans="1:16" x14ac:dyDescent="0.25">
      <c r="A2597" s="48"/>
      <c r="B2597" s="84"/>
      <c r="C2597" s="48"/>
      <c r="D2597" s="48"/>
      <c r="E2597" s="83"/>
      <c r="F2597" s="48"/>
      <c r="G2597" s="48"/>
      <c r="H2597" s="48"/>
      <c r="I2597" s="82"/>
      <c r="J2597" s="81"/>
      <c r="K2597" s="80"/>
      <c r="L2597" s="79"/>
      <c r="M2597" s="78"/>
      <c r="N2597" s="77"/>
      <c r="O2597" s="48"/>
      <c r="P2597" s="48"/>
    </row>
    <row r="2598" spans="1:16" x14ac:dyDescent="0.25">
      <c r="A2598" s="48"/>
      <c r="B2598" s="84"/>
      <c r="C2598" s="48"/>
      <c r="D2598" s="48"/>
      <c r="E2598" s="83"/>
      <c r="F2598" s="48"/>
      <c r="G2598" s="48"/>
      <c r="H2598" s="48"/>
      <c r="I2598" s="82"/>
      <c r="J2598" s="81"/>
      <c r="K2598" s="80"/>
      <c r="L2598" s="79"/>
      <c r="M2598" s="78"/>
      <c r="N2598" s="77"/>
      <c r="O2598" s="48"/>
      <c r="P2598" s="48"/>
    </row>
    <row r="2599" spans="1:16" x14ac:dyDescent="0.25">
      <c r="A2599" s="48"/>
      <c r="B2599" s="84"/>
      <c r="C2599" s="48"/>
      <c r="D2599" s="48"/>
      <c r="E2599" s="83"/>
      <c r="F2599" s="48"/>
      <c r="G2599" s="48"/>
      <c r="H2599" s="48"/>
      <c r="I2599" s="82"/>
      <c r="J2599" s="81"/>
      <c r="K2599" s="80"/>
      <c r="L2599" s="79"/>
      <c r="M2599" s="78"/>
      <c r="N2599" s="77"/>
      <c r="O2599" s="48"/>
      <c r="P2599" s="48"/>
    </row>
    <row r="2600" spans="1:16" x14ac:dyDescent="0.25">
      <c r="A2600" s="48"/>
      <c r="B2600" s="84"/>
      <c r="C2600" s="48"/>
      <c r="D2600" s="48"/>
      <c r="E2600" s="83"/>
      <c r="F2600" s="48"/>
      <c r="G2600" s="48"/>
      <c r="H2600" s="48"/>
      <c r="I2600" s="82"/>
      <c r="J2600" s="81"/>
      <c r="K2600" s="80"/>
      <c r="L2600" s="79"/>
      <c r="M2600" s="78"/>
      <c r="N2600" s="77"/>
      <c r="O2600" s="48"/>
      <c r="P2600" s="48"/>
    </row>
    <row r="2601" spans="1:16" x14ac:dyDescent="0.25">
      <c r="A2601" s="48"/>
      <c r="B2601" s="84"/>
      <c r="C2601" s="48"/>
      <c r="D2601" s="48"/>
      <c r="E2601" s="83"/>
      <c r="F2601" s="48"/>
      <c r="G2601" s="48"/>
      <c r="H2601" s="48"/>
      <c r="I2601" s="82"/>
      <c r="J2601" s="81"/>
      <c r="K2601" s="80"/>
      <c r="L2601" s="79"/>
      <c r="M2601" s="78"/>
      <c r="N2601" s="77"/>
      <c r="O2601" s="48"/>
      <c r="P2601" s="48"/>
    </row>
    <row r="2602" spans="1:16" x14ac:dyDescent="0.25">
      <c r="A2602" s="48"/>
      <c r="B2602" s="84"/>
      <c r="C2602" s="48"/>
      <c r="D2602" s="48"/>
      <c r="E2602" s="83"/>
      <c r="F2602" s="48"/>
      <c r="G2602" s="48"/>
      <c r="H2602" s="48"/>
      <c r="I2602" s="82"/>
      <c r="J2602" s="81"/>
      <c r="K2602" s="80"/>
      <c r="L2602" s="79"/>
      <c r="M2602" s="78"/>
      <c r="N2602" s="77"/>
      <c r="O2602" s="48"/>
      <c r="P2602" s="48"/>
    </row>
    <row r="2603" spans="1:16" x14ac:dyDescent="0.25">
      <c r="A2603" s="48"/>
      <c r="B2603" s="84"/>
      <c r="C2603" s="48"/>
      <c r="D2603" s="48"/>
      <c r="E2603" s="83"/>
      <c r="F2603" s="48"/>
      <c r="G2603" s="48"/>
      <c r="H2603" s="48"/>
      <c r="I2603" s="82"/>
      <c r="J2603" s="81"/>
      <c r="K2603" s="80"/>
      <c r="L2603" s="79"/>
      <c r="M2603" s="78"/>
      <c r="N2603" s="77"/>
      <c r="O2603" s="48"/>
      <c r="P2603" s="48"/>
    </row>
    <row r="2604" spans="1:16" x14ac:dyDescent="0.25">
      <c r="A2604" s="48"/>
      <c r="B2604" s="84"/>
      <c r="C2604" s="48"/>
      <c r="D2604" s="48"/>
      <c r="E2604" s="83"/>
      <c r="F2604" s="48"/>
      <c r="G2604" s="48"/>
      <c r="H2604" s="48"/>
      <c r="I2604" s="82"/>
      <c r="J2604" s="81"/>
      <c r="K2604" s="80"/>
      <c r="L2604" s="79"/>
      <c r="M2604" s="78"/>
      <c r="N2604" s="77"/>
      <c r="O2604" s="48"/>
      <c r="P2604" s="48"/>
    </row>
    <row r="2605" spans="1:16" x14ac:dyDescent="0.25">
      <c r="A2605" s="48"/>
      <c r="B2605" s="84"/>
      <c r="C2605" s="48"/>
      <c r="D2605" s="48"/>
      <c r="E2605" s="83"/>
      <c r="F2605" s="48"/>
      <c r="G2605" s="48"/>
      <c r="H2605" s="48"/>
      <c r="I2605" s="82"/>
      <c r="J2605" s="81"/>
      <c r="K2605" s="80"/>
      <c r="L2605" s="79"/>
      <c r="M2605" s="78"/>
      <c r="N2605" s="77"/>
      <c r="O2605" s="48"/>
      <c r="P2605" s="48"/>
    </row>
    <row r="2606" spans="1:16" x14ac:dyDescent="0.25">
      <c r="A2606" s="48"/>
      <c r="B2606" s="84"/>
      <c r="C2606" s="48"/>
      <c r="D2606" s="48"/>
      <c r="E2606" s="83"/>
      <c r="F2606" s="48"/>
      <c r="G2606" s="48"/>
      <c r="H2606" s="48"/>
      <c r="I2606" s="82"/>
      <c r="J2606" s="81"/>
      <c r="K2606" s="80"/>
      <c r="L2606" s="79"/>
      <c r="M2606" s="78"/>
      <c r="N2606" s="77"/>
      <c r="O2606" s="48"/>
      <c r="P2606" s="48"/>
    </row>
    <row r="2607" spans="1:16" x14ac:dyDescent="0.25">
      <c r="A2607" s="48"/>
      <c r="B2607" s="84"/>
      <c r="C2607" s="48"/>
      <c r="D2607" s="48"/>
      <c r="E2607" s="83"/>
      <c r="F2607" s="48"/>
      <c r="G2607" s="48"/>
      <c r="H2607" s="48"/>
      <c r="I2607" s="82"/>
      <c r="J2607" s="81"/>
      <c r="K2607" s="80"/>
      <c r="L2607" s="79"/>
      <c r="M2607" s="78"/>
      <c r="N2607" s="77"/>
      <c r="O2607" s="48"/>
      <c r="P2607" s="48"/>
    </row>
    <row r="2608" spans="1:16" x14ac:dyDescent="0.25">
      <c r="A2608" s="48"/>
      <c r="B2608" s="84"/>
      <c r="C2608" s="48"/>
      <c r="D2608" s="48"/>
      <c r="E2608" s="83"/>
      <c r="F2608" s="48"/>
      <c r="G2608" s="48"/>
      <c r="H2608" s="48"/>
      <c r="I2608" s="82"/>
      <c r="J2608" s="81"/>
      <c r="K2608" s="80"/>
      <c r="L2608" s="79"/>
      <c r="M2608" s="78"/>
      <c r="N2608" s="77"/>
      <c r="O2608" s="48"/>
      <c r="P2608" s="48"/>
    </row>
    <row r="2609" spans="1:16" x14ac:dyDescent="0.25">
      <c r="A2609" s="48"/>
      <c r="B2609" s="84"/>
      <c r="C2609" s="48"/>
      <c r="D2609" s="48"/>
      <c r="E2609" s="83"/>
      <c r="F2609" s="48"/>
      <c r="G2609" s="48"/>
      <c r="H2609" s="48"/>
      <c r="I2609" s="82"/>
      <c r="J2609" s="81"/>
      <c r="K2609" s="80"/>
      <c r="L2609" s="79"/>
      <c r="M2609" s="78"/>
      <c r="N2609" s="77"/>
      <c r="O2609" s="48"/>
      <c r="P2609" s="48"/>
    </row>
    <row r="2610" spans="1:16" x14ac:dyDescent="0.25">
      <c r="A2610" s="48"/>
      <c r="B2610" s="84"/>
      <c r="C2610" s="48"/>
      <c r="D2610" s="48"/>
      <c r="E2610" s="83"/>
      <c r="F2610" s="48"/>
      <c r="G2610" s="48"/>
      <c r="H2610" s="48"/>
      <c r="I2610" s="82"/>
      <c r="J2610" s="81"/>
      <c r="K2610" s="80"/>
      <c r="L2610" s="79"/>
      <c r="M2610" s="78"/>
      <c r="N2610" s="77"/>
      <c r="O2610" s="48"/>
      <c r="P2610" s="48"/>
    </row>
    <row r="2611" spans="1:16" x14ac:dyDescent="0.25">
      <c r="A2611" s="48"/>
      <c r="B2611" s="84"/>
      <c r="C2611" s="48"/>
      <c r="D2611" s="48"/>
      <c r="E2611" s="83"/>
      <c r="F2611" s="48"/>
      <c r="G2611" s="48"/>
      <c r="H2611" s="48"/>
      <c r="I2611" s="82"/>
      <c r="J2611" s="81"/>
      <c r="K2611" s="80"/>
      <c r="L2611" s="79"/>
      <c r="M2611" s="78"/>
      <c r="N2611" s="77"/>
      <c r="O2611" s="48"/>
      <c r="P2611" s="48"/>
    </row>
    <row r="2612" spans="1:16" x14ac:dyDescent="0.25">
      <c r="A2612" s="48"/>
      <c r="B2612" s="84"/>
      <c r="C2612" s="48"/>
      <c r="D2612" s="48"/>
      <c r="E2612" s="83"/>
      <c r="F2612" s="48"/>
      <c r="G2612" s="48"/>
      <c r="H2612" s="48"/>
      <c r="I2612" s="82"/>
      <c r="J2612" s="81"/>
      <c r="K2612" s="80"/>
      <c r="L2612" s="79"/>
      <c r="M2612" s="78"/>
      <c r="N2612" s="77"/>
      <c r="O2612" s="48"/>
      <c r="P2612" s="48"/>
    </row>
    <row r="2613" spans="1:16" x14ac:dyDescent="0.25">
      <c r="A2613" s="48"/>
      <c r="B2613" s="84"/>
      <c r="C2613" s="48"/>
      <c r="D2613" s="48"/>
      <c r="E2613" s="83"/>
      <c r="F2613" s="48"/>
      <c r="G2613" s="48"/>
      <c r="H2613" s="48"/>
      <c r="I2613" s="82"/>
      <c r="J2613" s="81"/>
      <c r="K2613" s="80"/>
      <c r="L2613" s="79"/>
      <c r="M2613" s="78"/>
      <c r="N2613" s="77"/>
      <c r="O2613" s="48"/>
      <c r="P2613" s="48"/>
    </row>
    <row r="2614" spans="1:16" x14ac:dyDescent="0.25">
      <c r="A2614" s="48"/>
      <c r="B2614" s="84"/>
      <c r="C2614" s="48"/>
      <c r="D2614" s="48"/>
      <c r="E2614" s="83"/>
      <c r="F2614" s="48"/>
      <c r="G2614" s="48"/>
      <c r="H2614" s="48"/>
      <c r="I2614" s="82"/>
      <c r="J2614" s="81"/>
      <c r="K2614" s="80"/>
      <c r="L2614" s="79"/>
      <c r="M2614" s="78"/>
      <c r="N2614" s="77"/>
      <c r="O2614" s="48"/>
      <c r="P2614" s="48"/>
    </row>
    <row r="2615" spans="1:16" x14ac:dyDescent="0.25">
      <c r="A2615" s="48"/>
      <c r="B2615" s="84"/>
      <c r="C2615" s="48"/>
      <c r="D2615" s="48"/>
      <c r="E2615" s="83"/>
      <c r="F2615" s="48"/>
      <c r="G2615" s="48"/>
      <c r="H2615" s="48"/>
      <c r="I2615" s="82"/>
      <c r="J2615" s="81"/>
      <c r="K2615" s="80"/>
      <c r="L2615" s="79"/>
      <c r="M2615" s="78"/>
      <c r="N2615" s="77"/>
      <c r="O2615" s="48"/>
      <c r="P2615" s="48"/>
    </row>
    <row r="2616" spans="1:16" x14ac:dyDescent="0.25">
      <c r="A2616" s="48"/>
      <c r="B2616" s="84"/>
      <c r="C2616" s="48"/>
      <c r="D2616" s="48"/>
      <c r="E2616" s="83"/>
      <c r="F2616" s="48"/>
      <c r="G2616" s="48"/>
      <c r="H2616" s="48"/>
      <c r="I2616" s="82"/>
      <c r="J2616" s="81"/>
      <c r="K2616" s="80"/>
      <c r="L2616" s="79"/>
      <c r="M2616" s="78"/>
      <c r="N2616" s="77"/>
      <c r="O2616" s="48"/>
      <c r="P2616" s="48"/>
    </row>
    <row r="2617" spans="1:16" x14ac:dyDescent="0.25">
      <c r="A2617" s="48"/>
      <c r="B2617" s="84"/>
      <c r="C2617" s="48"/>
      <c r="D2617" s="48"/>
      <c r="E2617" s="83"/>
      <c r="F2617" s="48"/>
      <c r="G2617" s="48"/>
      <c r="H2617" s="48"/>
      <c r="I2617" s="82"/>
      <c r="J2617" s="81"/>
      <c r="K2617" s="80"/>
      <c r="L2617" s="79"/>
      <c r="M2617" s="78"/>
      <c r="N2617" s="77"/>
      <c r="O2617" s="48"/>
      <c r="P2617" s="48"/>
    </row>
    <row r="2618" spans="1:16" x14ac:dyDescent="0.25">
      <c r="A2618" s="48"/>
      <c r="B2618" s="84"/>
      <c r="C2618" s="48"/>
      <c r="D2618" s="48"/>
      <c r="E2618" s="83"/>
      <c r="F2618" s="48"/>
      <c r="G2618" s="48"/>
      <c r="H2618" s="48"/>
      <c r="I2618" s="82"/>
      <c r="J2618" s="81"/>
      <c r="K2618" s="80"/>
      <c r="L2618" s="79"/>
      <c r="M2618" s="78"/>
      <c r="N2618" s="77"/>
      <c r="O2618" s="48"/>
      <c r="P2618" s="48"/>
    </row>
    <row r="2619" spans="1:16" x14ac:dyDescent="0.25">
      <c r="A2619" s="48"/>
      <c r="B2619" s="84"/>
      <c r="C2619" s="48"/>
      <c r="D2619" s="48"/>
      <c r="E2619" s="83"/>
      <c r="F2619" s="48"/>
      <c r="G2619" s="48"/>
      <c r="H2619" s="48"/>
      <c r="I2619" s="82"/>
      <c r="J2619" s="81"/>
      <c r="K2619" s="80"/>
      <c r="L2619" s="79"/>
      <c r="M2619" s="78"/>
      <c r="N2619" s="77"/>
      <c r="O2619" s="48"/>
      <c r="P2619" s="48"/>
    </row>
    <row r="2620" spans="1:16" x14ac:dyDescent="0.25">
      <c r="A2620" s="48"/>
      <c r="B2620" s="84"/>
      <c r="C2620" s="48"/>
      <c r="D2620" s="48"/>
      <c r="E2620" s="83"/>
      <c r="F2620" s="48"/>
      <c r="G2620" s="48"/>
      <c r="H2620" s="48"/>
      <c r="I2620" s="82"/>
      <c r="J2620" s="81"/>
      <c r="K2620" s="80"/>
      <c r="L2620" s="79"/>
      <c r="M2620" s="78"/>
      <c r="N2620" s="77"/>
      <c r="O2620" s="48"/>
      <c r="P2620" s="48"/>
    </row>
    <row r="2621" spans="1:16" x14ac:dyDescent="0.25">
      <c r="A2621" s="48"/>
      <c r="B2621" s="84"/>
      <c r="C2621" s="48"/>
      <c r="D2621" s="48"/>
      <c r="E2621" s="83"/>
      <c r="F2621" s="48"/>
      <c r="G2621" s="48"/>
      <c r="H2621" s="48"/>
      <c r="I2621" s="82"/>
      <c r="J2621" s="81"/>
      <c r="K2621" s="80"/>
      <c r="L2621" s="79"/>
      <c r="M2621" s="78"/>
      <c r="N2621" s="77"/>
      <c r="O2621" s="48"/>
      <c r="P2621" s="48"/>
    </row>
    <row r="2622" spans="1:16" x14ac:dyDescent="0.25">
      <c r="A2622" s="48"/>
      <c r="B2622" s="84"/>
      <c r="C2622" s="48"/>
      <c r="D2622" s="48"/>
      <c r="E2622" s="83"/>
      <c r="F2622" s="48"/>
      <c r="G2622" s="48"/>
      <c r="H2622" s="48"/>
      <c r="I2622" s="82"/>
      <c r="J2622" s="81"/>
      <c r="K2622" s="80"/>
      <c r="L2622" s="79"/>
      <c r="M2622" s="78"/>
      <c r="N2622" s="77"/>
      <c r="O2622" s="48"/>
      <c r="P2622" s="48"/>
    </row>
    <row r="2623" spans="1:16" x14ac:dyDescent="0.25">
      <c r="A2623" s="48"/>
      <c r="B2623" s="84"/>
      <c r="C2623" s="48"/>
      <c r="D2623" s="48"/>
      <c r="E2623" s="83"/>
      <c r="F2623" s="48"/>
      <c r="G2623" s="48"/>
      <c r="H2623" s="48"/>
      <c r="I2623" s="82"/>
      <c r="J2623" s="81"/>
      <c r="K2623" s="80"/>
      <c r="L2623" s="79"/>
      <c r="M2623" s="78"/>
      <c r="N2623" s="77"/>
      <c r="O2623" s="48"/>
      <c r="P2623" s="48"/>
    </row>
    <row r="2624" spans="1:16" x14ac:dyDescent="0.25">
      <c r="A2624" s="48"/>
      <c r="B2624" s="84"/>
      <c r="C2624" s="48"/>
      <c r="D2624" s="48"/>
      <c r="E2624" s="83"/>
      <c r="F2624" s="48"/>
      <c r="G2624" s="48"/>
      <c r="H2624" s="48"/>
      <c r="I2624" s="82"/>
      <c r="J2624" s="81"/>
      <c r="K2624" s="80"/>
      <c r="L2624" s="79"/>
      <c r="M2624" s="78"/>
      <c r="N2624" s="77"/>
      <c r="O2624" s="48"/>
      <c r="P2624" s="48"/>
    </row>
    <row r="2625" spans="1:16" x14ac:dyDescent="0.25">
      <c r="A2625" s="48"/>
      <c r="B2625" s="84"/>
      <c r="C2625" s="48"/>
      <c r="D2625" s="48"/>
      <c r="E2625" s="83"/>
      <c r="F2625" s="48"/>
      <c r="G2625" s="48"/>
      <c r="H2625" s="48"/>
      <c r="I2625" s="82"/>
      <c r="J2625" s="81"/>
      <c r="K2625" s="80"/>
      <c r="L2625" s="79"/>
      <c r="M2625" s="78"/>
      <c r="N2625" s="77"/>
      <c r="O2625" s="48"/>
      <c r="P2625" s="48"/>
    </row>
    <row r="2626" spans="1:16" x14ac:dyDescent="0.25">
      <c r="A2626" s="48"/>
      <c r="B2626" s="84"/>
      <c r="C2626" s="48"/>
      <c r="D2626" s="48"/>
      <c r="E2626" s="83"/>
      <c r="F2626" s="48"/>
      <c r="G2626" s="48"/>
      <c r="H2626" s="48"/>
      <c r="I2626" s="82"/>
      <c r="J2626" s="81"/>
      <c r="K2626" s="80"/>
      <c r="L2626" s="79"/>
      <c r="M2626" s="78"/>
      <c r="N2626" s="77"/>
      <c r="O2626" s="48"/>
      <c r="P2626" s="48"/>
    </row>
    <row r="2627" spans="1:16" x14ac:dyDescent="0.25">
      <c r="A2627" s="48"/>
      <c r="B2627" s="84"/>
      <c r="C2627" s="48"/>
      <c r="D2627" s="48"/>
      <c r="E2627" s="83"/>
      <c r="F2627" s="48"/>
      <c r="G2627" s="48"/>
      <c r="H2627" s="48"/>
      <c r="I2627" s="82"/>
      <c r="J2627" s="81"/>
      <c r="K2627" s="80"/>
      <c r="L2627" s="79"/>
      <c r="M2627" s="78"/>
      <c r="N2627" s="77"/>
      <c r="O2627" s="48"/>
      <c r="P2627" s="48"/>
    </row>
    <row r="2628" spans="1:16" x14ac:dyDescent="0.25">
      <c r="A2628" s="48"/>
      <c r="B2628" s="84"/>
      <c r="C2628" s="48"/>
      <c r="D2628" s="48"/>
      <c r="E2628" s="83"/>
      <c r="F2628" s="48"/>
      <c r="G2628" s="48"/>
      <c r="H2628" s="48"/>
      <c r="I2628" s="82"/>
      <c r="J2628" s="81"/>
      <c r="K2628" s="80"/>
      <c r="L2628" s="79"/>
      <c r="M2628" s="78"/>
      <c r="N2628" s="77"/>
      <c r="O2628" s="48"/>
      <c r="P2628" s="48"/>
    </row>
    <row r="2629" spans="1:16" x14ac:dyDescent="0.25">
      <c r="A2629" s="48"/>
      <c r="B2629" s="84"/>
      <c r="C2629" s="48"/>
      <c r="D2629" s="48"/>
      <c r="E2629" s="83"/>
      <c r="F2629" s="48"/>
      <c r="G2629" s="48"/>
      <c r="H2629" s="48"/>
      <c r="I2629" s="82"/>
      <c r="J2629" s="81"/>
      <c r="K2629" s="80"/>
      <c r="L2629" s="79"/>
      <c r="M2629" s="78"/>
      <c r="N2629" s="77"/>
      <c r="O2629" s="48"/>
      <c r="P2629" s="48"/>
    </row>
    <row r="2630" spans="1:16" x14ac:dyDescent="0.25">
      <c r="A2630" s="48"/>
      <c r="B2630" s="84"/>
      <c r="C2630" s="48"/>
      <c r="D2630" s="48"/>
      <c r="E2630" s="83"/>
      <c r="F2630" s="48"/>
      <c r="G2630" s="48"/>
      <c r="H2630" s="48"/>
      <c r="I2630" s="82"/>
      <c r="J2630" s="81"/>
      <c r="K2630" s="80"/>
      <c r="L2630" s="79"/>
      <c r="M2630" s="78"/>
      <c r="N2630" s="77"/>
      <c r="O2630" s="48"/>
      <c r="P2630" s="48"/>
    </row>
    <row r="2631" spans="1:16" x14ac:dyDescent="0.25">
      <c r="A2631" s="48"/>
      <c r="B2631" s="84"/>
      <c r="C2631" s="48"/>
      <c r="D2631" s="48"/>
      <c r="E2631" s="83"/>
      <c r="F2631" s="48"/>
      <c r="G2631" s="48"/>
      <c r="H2631" s="48"/>
      <c r="I2631" s="82"/>
      <c r="J2631" s="81"/>
      <c r="K2631" s="80"/>
      <c r="L2631" s="79"/>
      <c r="M2631" s="78"/>
      <c r="N2631" s="77"/>
      <c r="O2631" s="48"/>
      <c r="P2631" s="48"/>
    </row>
    <row r="2632" spans="1:16" x14ac:dyDescent="0.25">
      <c r="A2632" s="48"/>
      <c r="B2632" s="84"/>
      <c r="C2632" s="48"/>
      <c r="D2632" s="48"/>
      <c r="E2632" s="83"/>
      <c r="F2632" s="48"/>
      <c r="G2632" s="48"/>
      <c r="H2632" s="48"/>
      <c r="I2632" s="82"/>
      <c r="J2632" s="81"/>
      <c r="K2632" s="80"/>
      <c r="L2632" s="79"/>
      <c r="M2632" s="78"/>
      <c r="N2632" s="77"/>
      <c r="O2632" s="48"/>
      <c r="P2632" s="48"/>
    </row>
    <row r="2633" spans="1:16" x14ac:dyDescent="0.25">
      <c r="A2633" s="48"/>
      <c r="B2633" s="84"/>
      <c r="C2633" s="48"/>
      <c r="D2633" s="48"/>
      <c r="E2633" s="83"/>
      <c r="F2633" s="48"/>
      <c r="G2633" s="48"/>
      <c r="H2633" s="48"/>
      <c r="I2633" s="82"/>
      <c r="J2633" s="81"/>
      <c r="K2633" s="80"/>
      <c r="L2633" s="79"/>
      <c r="M2633" s="78"/>
      <c r="N2633" s="77"/>
      <c r="O2633" s="48"/>
      <c r="P2633" s="48"/>
    </row>
    <row r="2634" spans="1:16" x14ac:dyDescent="0.25">
      <c r="A2634" s="48"/>
      <c r="B2634" s="84"/>
      <c r="C2634" s="48"/>
      <c r="D2634" s="48"/>
      <c r="E2634" s="83"/>
      <c r="F2634" s="48"/>
      <c r="G2634" s="48"/>
      <c r="H2634" s="48"/>
      <c r="I2634" s="82"/>
      <c r="J2634" s="81"/>
      <c r="K2634" s="80"/>
      <c r="L2634" s="79"/>
      <c r="M2634" s="78"/>
      <c r="N2634" s="77"/>
      <c r="O2634" s="48"/>
      <c r="P2634" s="48"/>
    </row>
    <row r="2635" spans="1:16" x14ac:dyDescent="0.25">
      <c r="A2635" s="48"/>
      <c r="B2635" s="84"/>
      <c r="C2635" s="48"/>
      <c r="D2635" s="48"/>
      <c r="E2635" s="83"/>
      <c r="F2635" s="48"/>
      <c r="G2635" s="48"/>
      <c r="H2635" s="48"/>
      <c r="I2635" s="82"/>
      <c r="J2635" s="81"/>
      <c r="K2635" s="80"/>
      <c r="L2635" s="79"/>
      <c r="M2635" s="78"/>
      <c r="N2635" s="77"/>
      <c r="O2635" s="48"/>
      <c r="P2635" s="48"/>
    </row>
    <row r="2636" spans="1:16" x14ac:dyDescent="0.25">
      <c r="A2636" s="48"/>
      <c r="B2636" s="84"/>
      <c r="C2636" s="48"/>
      <c r="D2636" s="48"/>
      <c r="E2636" s="83"/>
      <c r="F2636" s="48"/>
      <c r="G2636" s="48"/>
      <c r="H2636" s="48"/>
      <c r="I2636" s="82"/>
      <c r="J2636" s="81"/>
      <c r="K2636" s="80"/>
      <c r="L2636" s="79"/>
      <c r="M2636" s="78"/>
      <c r="N2636" s="77"/>
      <c r="O2636" s="48"/>
      <c r="P2636" s="48"/>
    </row>
    <row r="2637" spans="1:16" x14ac:dyDescent="0.25">
      <c r="A2637" s="48"/>
      <c r="B2637" s="84"/>
      <c r="C2637" s="48"/>
      <c r="D2637" s="48"/>
      <c r="E2637" s="83"/>
      <c r="F2637" s="48"/>
      <c r="G2637" s="48"/>
      <c r="H2637" s="48"/>
      <c r="I2637" s="82"/>
      <c r="J2637" s="81"/>
      <c r="K2637" s="80"/>
      <c r="L2637" s="79"/>
      <c r="M2637" s="78"/>
      <c r="N2637" s="77"/>
      <c r="O2637" s="48"/>
      <c r="P2637" s="48"/>
    </row>
    <row r="2638" spans="1:16" x14ac:dyDescent="0.25">
      <c r="A2638" s="48"/>
      <c r="B2638" s="84"/>
      <c r="C2638" s="48"/>
      <c r="D2638" s="48"/>
      <c r="E2638" s="83"/>
      <c r="F2638" s="48"/>
      <c r="G2638" s="48"/>
      <c r="H2638" s="48"/>
      <c r="I2638" s="82"/>
      <c r="J2638" s="81"/>
      <c r="K2638" s="80"/>
      <c r="L2638" s="79"/>
      <c r="M2638" s="78"/>
      <c r="N2638" s="77"/>
      <c r="O2638" s="48"/>
      <c r="P2638" s="48"/>
    </row>
    <row r="2639" spans="1:16" x14ac:dyDescent="0.25">
      <c r="A2639" s="48"/>
      <c r="B2639" s="84"/>
      <c r="C2639" s="48"/>
      <c r="D2639" s="48"/>
      <c r="E2639" s="83"/>
      <c r="F2639" s="48"/>
      <c r="G2639" s="48"/>
      <c r="H2639" s="48"/>
      <c r="I2639" s="82"/>
      <c r="J2639" s="81"/>
      <c r="K2639" s="80"/>
      <c r="L2639" s="79"/>
      <c r="M2639" s="78"/>
      <c r="N2639" s="77"/>
      <c r="O2639" s="48"/>
      <c r="P2639" s="48"/>
    </row>
    <row r="2640" spans="1:16" x14ac:dyDescent="0.25">
      <c r="A2640" s="48"/>
      <c r="B2640" s="84"/>
      <c r="C2640" s="48"/>
      <c r="D2640" s="48"/>
      <c r="E2640" s="83"/>
      <c r="F2640" s="48"/>
      <c r="G2640" s="48"/>
      <c r="H2640" s="48"/>
      <c r="I2640" s="82"/>
      <c r="J2640" s="81"/>
      <c r="K2640" s="80"/>
      <c r="L2640" s="79"/>
      <c r="M2640" s="78"/>
      <c r="N2640" s="77"/>
      <c r="O2640" s="48"/>
      <c r="P2640" s="48"/>
    </row>
    <row r="2641" spans="1:16" x14ac:dyDescent="0.25">
      <c r="A2641" s="48"/>
      <c r="B2641" s="84"/>
      <c r="C2641" s="48"/>
      <c r="D2641" s="48"/>
      <c r="E2641" s="83"/>
      <c r="F2641" s="48"/>
      <c r="G2641" s="48"/>
      <c r="H2641" s="48"/>
      <c r="I2641" s="82"/>
      <c r="J2641" s="81"/>
      <c r="K2641" s="80"/>
      <c r="L2641" s="79"/>
      <c r="M2641" s="78"/>
      <c r="N2641" s="77"/>
      <c r="O2641" s="48"/>
      <c r="P2641" s="48"/>
    </row>
    <row r="2642" spans="1:16" x14ac:dyDescent="0.25">
      <c r="A2642" s="48"/>
      <c r="B2642" s="84"/>
      <c r="C2642" s="48"/>
      <c r="D2642" s="48"/>
      <c r="E2642" s="83"/>
      <c r="F2642" s="48"/>
      <c r="G2642" s="48"/>
      <c r="H2642" s="48"/>
      <c r="I2642" s="82"/>
      <c r="J2642" s="81"/>
      <c r="K2642" s="80"/>
      <c r="L2642" s="79"/>
      <c r="M2642" s="78"/>
      <c r="N2642" s="77"/>
      <c r="O2642" s="48"/>
      <c r="P2642" s="48"/>
    </row>
    <row r="2643" spans="1:16" x14ac:dyDescent="0.25">
      <c r="A2643" s="48"/>
      <c r="B2643" s="84"/>
      <c r="C2643" s="48"/>
      <c r="D2643" s="48"/>
      <c r="E2643" s="83"/>
      <c r="F2643" s="48"/>
      <c r="G2643" s="48"/>
      <c r="H2643" s="48"/>
      <c r="I2643" s="82"/>
      <c r="J2643" s="81"/>
      <c r="K2643" s="80"/>
      <c r="L2643" s="79"/>
      <c r="M2643" s="78"/>
      <c r="N2643" s="77"/>
      <c r="O2643" s="48"/>
      <c r="P2643" s="48"/>
    </row>
    <row r="2644" spans="1:16" x14ac:dyDescent="0.25">
      <c r="A2644" s="48"/>
      <c r="B2644" s="84"/>
      <c r="C2644" s="48"/>
      <c r="D2644" s="48"/>
      <c r="E2644" s="83"/>
      <c r="F2644" s="48"/>
      <c r="G2644" s="48"/>
      <c r="H2644" s="48"/>
      <c r="I2644" s="82"/>
      <c r="J2644" s="81"/>
      <c r="K2644" s="80"/>
      <c r="L2644" s="79"/>
      <c r="M2644" s="78"/>
      <c r="N2644" s="77"/>
      <c r="O2644" s="48"/>
      <c r="P2644" s="48"/>
    </row>
    <row r="2645" spans="1:16" x14ac:dyDescent="0.25">
      <c r="A2645" s="48"/>
      <c r="B2645" s="84"/>
      <c r="C2645" s="48"/>
      <c r="D2645" s="48"/>
      <c r="E2645" s="83"/>
      <c r="F2645" s="48"/>
      <c r="G2645" s="48"/>
      <c r="H2645" s="48"/>
      <c r="I2645" s="82"/>
      <c r="J2645" s="81"/>
      <c r="K2645" s="80"/>
      <c r="L2645" s="79"/>
      <c r="M2645" s="78"/>
      <c r="N2645" s="77"/>
      <c r="O2645" s="48"/>
      <c r="P2645" s="48"/>
    </row>
    <row r="2646" spans="1:16" x14ac:dyDescent="0.25">
      <c r="A2646" s="48"/>
      <c r="B2646" s="84"/>
      <c r="C2646" s="48"/>
      <c r="D2646" s="48"/>
      <c r="E2646" s="83"/>
      <c r="F2646" s="48"/>
      <c r="G2646" s="48"/>
      <c r="H2646" s="48"/>
      <c r="I2646" s="82"/>
      <c r="J2646" s="81"/>
      <c r="K2646" s="80"/>
      <c r="L2646" s="79"/>
      <c r="M2646" s="78"/>
      <c r="N2646" s="77"/>
      <c r="O2646" s="48"/>
      <c r="P2646" s="48"/>
    </row>
    <row r="2647" spans="1:16" x14ac:dyDescent="0.25">
      <c r="A2647" s="48"/>
      <c r="B2647" s="84"/>
      <c r="C2647" s="48"/>
      <c r="D2647" s="48"/>
      <c r="E2647" s="83"/>
      <c r="F2647" s="48"/>
      <c r="G2647" s="48"/>
      <c r="H2647" s="48"/>
      <c r="I2647" s="82"/>
      <c r="J2647" s="81"/>
      <c r="K2647" s="80"/>
      <c r="L2647" s="79"/>
      <c r="M2647" s="78"/>
      <c r="N2647" s="77"/>
      <c r="O2647" s="48"/>
      <c r="P2647" s="48"/>
    </row>
    <row r="2648" spans="1:16" x14ac:dyDescent="0.25">
      <c r="A2648" s="48"/>
      <c r="B2648" s="84"/>
      <c r="C2648" s="48"/>
      <c r="D2648" s="48"/>
      <c r="E2648" s="83"/>
      <c r="F2648" s="48"/>
      <c r="G2648" s="48"/>
      <c r="H2648" s="48"/>
      <c r="I2648" s="82"/>
      <c r="J2648" s="81"/>
      <c r="K2648" s="80"/>
      <c r="L2648" s="79"/>
      <c r="M2648" s="78"/>
      <c r="N2648" s="77"/>
      <c r="O2648" s="48"/>
      <c r="P2648" s="48"/>
    </row>
    <row r="2649" spans="1:16" x14ac:dyDescent="0.25">
      <c r="A2649" s="48"/>
      <c r="B2649" s="84"/>
      <c r="C2649" s="48"/>
      <c r="D2649" s="48"/>
      <c r="E2649" s="83"/>
      <c r="F2649" s="48"/>
      <c r="G2649" s="48"/>
      <c r="H2649" s="48"/>
      <c r="I2649" s="82"/>
      <c r="J2649" s="81"/>
      <c r="K2649" s="80"/>
      <c r="L2649" s="79"/>
      <c r="M2649" s="78"/>
      <c r="N2649" s="77"/>
      <c r="O2649" s="48"/>
      <c r="P2649" s="48"/>
    </row>
    <row r="2650" spans="1:16" x14ac:dyDescent="0.25">
      <c r="A2650" s="48"/>
      <c r="B2650" s="84"/>
      <c r="C2650" s="48"/>
      <c r="D2650" s="48"/>
      <c r="E2650" s="83"/>
      <c r="F2650" s="48"/>
      <c r="G2650" s="48"/>
      <c r="H2650" s="48"/>
      <c r="I2650" s="82"/>
      <c r="J2650" s="81"/>
      <c r="K2650" s="80"/>
      <c r="L2650" s="79"/>
      <c r="M2650" s="78"/>
      <c r="N2650" s="77"/>
      <c r="O2650" s="48"/>
      <c r="P2650" s="48"/>
    </row>
    <row r="2651" spans="1:16" x14ac:dyDescent="0.25">
      <c r="A2651" s="48"/>
      <c r="B2651" s="84"/>
      <c r="C2651" s="48"/>
      <c r="D2651" s="48"/>
      <c r="E2651" s="83"/>
      <c r="F2651" s="48"/>
      <c r="G2651" s="48"/>
      <c r="H2651" s="48"/>
      <c r="I2651" s="82"/>
      <c r="J2651" s="81"/>
      <c r="K2651" s="80"/>
      <c r="L2651" s="79"/>
      <c r="M2651" s="78"/>
      <c r="N2651" s="77"/>
      <c r="O2651" s="48"/>
      <c r="P2651" s="48"/>
    </row>
    <row r="2652" spans="1:16" x14ac:dyDescent="0.25">
      <c r="A2652" s="48"/>
      <c r="B2652" s="84"/>
      <c r="C2652" s="48"/>
      <c r="D2652" s="48"/>
      <c r="E2652" s="83"/>
      <c r="F2652" s="48"/>
      <c r="G2652" s="48"/>
      <c r="H2652" s="48"/>
      <c r="I2652" s="82"/>
      <c r="J2652" s="81"/>
      <c r="K2652" s="80"/>
      <c r="L2652" s="79"/>
      <c r="M2652" s="78"/>
      <c r="N2652" s="77"/>
      <c r="O2652" s="48"/>
      <c r="P2652" s="48"/>
    </row>
    <row r="2653" spans="1:16" x14ac:dyDescent="0.25">
      <c r="A2653" s="48"/>
      <c r="B2653" s="84"/>
      <c r="C2653" s="48"/>
      <c r="D2653" s="48"/>
      <c r="E2653" s="83"/>
      <c r="F2653" s="48"/>
      <c r="G2653" s="48"/>
      <c r="H2653" s="48"/>
      <c r="I2653" s="82"/>
      <c r="J2653" s="81"/>
      <c r="K2653" s="80"/>
      <c r="L2653" s="79"/>
      <c r="M2653" s="78"/>
      <c r="N2653" s="77"/>
      <c r="O2653" s="48"/>
      <c r="P2653" s="48"/>
    </row>
    <row r="2654" spans="1:16" x14ac:dyDescent="0.25">
      <c r="A2654" s="48"/>
      <c r="B2654" s="84"/>
      <c r="C2654" s="48"/>
      <c r="D2654" s="48"/>
      <c r="E2654" s="83"/>
      <c r="F2654" s="48"/>
      <c r="G2654" s="48"/>
      <c r="H2654" s="48"/>
      <c r="I2654" s="82"/>
      <c r="J2654" s="81"/>
      <c r="K2654" s="80"/>
      <c r="L2654" s="79"/>
      <c r="M2654" s="78"/>
      <c r="N2654" s="77"/>
      <c r="O2654" s="48"/>
      <c r="P2654" s="48"/>
    </row>
    <row r="2655" spans="1:16" x14ac:dyDescent="0.25">
      <c r="A2655" s="48"/>
      <c r="B2655" s="84"/>
      <c r="C2655" s="48"/>
      <c r="D2655" s="48"/>
      <c r="E2655" s="83"/>
      <c r="F2655" s="48"/>
      <c r="G2655" s="48"/>
      <c r="H2655" s="48"/>
      <c r="I2655" s="82"/>
      <c r="J2655" s="81"/>
      <c r="K2655" s="80"/>
      <c r="L2655" s="79"/>
      <c r="M2655" s="78"/>
      <c r="N2655" s="77"/>
      <c r="O2655" s="48"/>
      <c r="P2655" s="48"/>
    </row>
    <row r="2656" spans="1:16" x14ac:dyDescent="0.25">
      <c r="A2656" s="48"/>
      <c r="B2656" s="84"/>
      <c r="C2656" s="48"/>
      <c r="D2656" s="48"/>
      <c r="E2656" s="83"/>
      <c r="F2656" s="48"/>
      <c r="G2656" s="48"/>
      <c r="H2656" s="48"/>
      <c r="I2656" s="82"/>
      <c r="J2656" s="81"/>
      <c r="K2656" s="80"/>
      <c r="L2656" s="79"/>
      <c r="M2656" s="78"/>
      <c r="N2656" s="77"/>
      <c r="O2656" s="48"/>
      <c r="P2656" s="48"/>
    </row>
    <row r="2657" spans="1:16" x14ac:dyDescent="0.25">
      <c r="A2657" s="48"/>
      <c r="B2657" s="84"/>
      <c r="C2657" s="48"/>
      <c r="D2657" s="48"/>
      <c r="E2657" s="83"/>
      <c r="F2657" s="48"/>
      <c r="G2657" s="48"/>
      <c r="H2657" s="48"/>
      <c r="I2657" s="82"/>
      <c r="J2657" s="81"/>
      <c r="K2657" s="80"/>
      <c r="L2657" s="79"/>
      <c r="M2657" s="78"/>
      <c r="N2657" s="77"/>
      <c r="O2657" s="48"/>
      <c r="P2657" s="48"/>
    </row>
    <row r="2658" spans="1:16" x14ac:dyDescent="0.25">
      <c r="A2658" s="48"/>
      <c r="B2658" s="84"/>
      <c r="C2658" s="48"/>
      <c r="D2658" s="48"/>
      <c r="E2658" s="83"/>
      <c r="F2658" s="48"/>
      <c r="G2658" s="48"/>
      <c r="H2658" s="48"/>
      <c r="I2658" s="82"/>
      <c r="J2658" s="81"/>
      <c r="K2658" s="80"/>
      <c r="L2658" s="79"/>
      <c r="M2658" s="78"/>
      <c r="N2658" s="77"/>
      <c r="O2658" s="48"/>
      <c r="P2658" s="48"/>
    </row>
    <row r="2659" spans="1:16" x14ac:dyDescent="0.25">
      <c r="A2659" s="48"/>
      <c r="B2659" s="84"/>
      <c r="C2659" s="48"/>
      <c r="D2659" s="48"/>
      <c r="E2659" s="83"/>
      <c r="F2659" s="48"/>
      <c r="G2659" s="48"/>
      <c r="H2659" s="48"/>
      <c r="I2659" s="82"/>
      <c r="J2659" s="81"/>
      <c r="K2659" s="80"/>
      <c r="L2659" s="79"/>
      <c r="M2659" s="78"/>
      <c r="N2659" s="77"/>
      <c r="O2659" s="48"/>
      <c r="P2659" s="48"/>
    </row>
    <row r="2660" spans="1:16" x14ac:dyDescent="0.25">
      <c r="A2660" s="48"/>
      <c r="B2660" s="84"/>
      <c r="C2660" s="48"/>
      <c r="D2660" s="48"/>
      <c r="E2660" s="83"/>
      <c r="F2660" s="48"/>
      <c r="G2660" s="48"/>
      <c r="H2660" s="48"/>
      <c r="I2660" s="82"/>
      <c r="J2660" s="81"/>
      <c r="K2660" s="80"/>
      <c r="L2660" s="79"/>
      <c r="M2660" s="78"/>
      <c r="N2660" s="77"/>
      <c r="O2660" s="48"/>
      <c r="P2660" s="48"/>
    </row>
    <row r="2661" spans="1:16" x14ac:dyDescent="0.25">
      <c r="A2661" s="48"/>
      <c r="B2661" s="84"/>
      <c r="C2661" s="48"/>
      <c r="D2661" s="48"/>
      <c r="E2661" s="83"/>
      <c r="F2661" s="48"/>
      <c r="G2661" s="48"/>
      <c r="H2661" s="48"/>
      <c r="I2661" s="82"/>
      <c r="J2661" s="81"/>
      <c r="K2661" s="80"/>
      <c r="L2661" s="79"/>
      <c r="M2661" s="78"/>
      <c r="N2661" s="77"/>
      <c r="O2661" s="48"/>
      <c r="P2661" s="48"/>
    </row>
    <row r="2662" spans="1:16" x14ac:dyDescent="0.25">
      <c r="A2662" s="48"/>
      <c r="B2662" s="84"/>
      <c r="C2662" s="48"/>
      <c r="D2662" s="48"/>
      <c r="E2662" s="83"/>
      <c r="F2662" s="48"/>
      <c r="G2662" s="48"/>
      <c r="H2662" s="48"/>
      <c r="I2662" s="82"/>
      <c r="J2662" s="81"/>
      <c r="K2662" s="80"/>
      <c r="L2662" s="79"/>
      <c r="M2662" s="78"/>
      <c r="N2662" s="77"/>
      <c r="O2662" s="48"/>
      <c r="P2662" s="48"/>
    </row>
    <row r="2663" spans="1:16" x14ac:dyDescent="0.25">
      <c r="A2663" s="48"/>
      <c r="B2663" s="84"/>
      <c r="C2663" s="48"/>
      <c r="D2663" s="48"/>
      <c r="E2663" s="83"/>
      <c r="F2663" s="48"/>
      <c r="G2663" s="48"/>
      <c r="H2663" s="48"/>
      <c r="I2663" s="82"/>
      <c r="J2663" s="81"/>
      <c r="K2663" s="80"/>
      <c r="L2663" s="79"/>
      <c r="M2663" s="78"/>
      <c r="N2663" s="77"/>
      <c r="O2663" s="48"/>
      <c r="P2663" s="48"/>
    </row>
    <row r="2664" spans="1:16" x14ac:dyDescent="0.25">
      <c r="A2664" s="48"/>
      <c r="B2664" s="84"/>
      <c r="C2664" s="48"/>
      <c r="D2664" s="48"/>
      <c r="E2664" s="83"/>
      <c r="F2664" s="48"/>
      <c r="G2664" s="48"/>
      <c r="H2664" s="48"/>
      <c r="I2664" s="82"/>
      <c r="J2664" s="81"/>
      <c r="K2664" s="80"/>
      <c r="L2664" s="79"/>
      <c r="M2664" s="78"/>
      <c r="N2664" s="77"/>
      <c r="O2664" s="48"/>
      <c r="P2664" s="48"/>
    </row>
    <row r="2665" spans="1:16" x14ac:dyDescent="0.25">
      <c r="A2665" s="48"/>
      <c r="B2665" s="84"/>
      <c r="C2665" s="48"/>
      <c r="D2665" s="48"/>
      <c r="E2665" s="83"/>
      <c r="F2665" s="48"/>
      <c r="G2665" s="48"/>
      <c r="H2665" s="48"/>
      <c r="I2665" s="82"/>
      <c r="J2665" s="81"/>
      <c r="K2665" s="80"/>
      <c r="L2665" s="79"/>
      <c r="M2665" s="78"/>
      <c r="N2665" s="77"/>
      <c r="O2665" s="48"/>
      <c r="P2665" s="48"/>
    </row>
    <row r="2666" spans="1:16" x14ac:dyDescent="0.25">
      <c r="A2666" s="48"/>
      <c r="B2666" s="84"/>
      <c r="C2666" s="48"/>
      <c r="D2666" s="48"/>
      <c r="E2666" s="83"/>
      <c r="F2666" s="48"/>
      <c r="G2666" s="48"/>
      <c r="H2666" s="48"/>
      <c r="I2666" s="82"/>
      <c r="J2666" s="81"/>
      <c r="K2666" s="80"/>
      <c r="L2666" s="79"/>
      <c r="M2666" s="78"/>
      <c r="N2666" s="77"/>
      <c r="O2666" s="48"/>
      <c r="P2666" s="48"/>
    </row>
    <row r="2667" spans="1:16" x14ac:dyDescent="0.25">
      <c r="A2667" s="48"/>
      <c r="B2667" s="84"/>
      <c r="C2667" s="48"/>
      <c r="D2667" s="48"/>
      <c r="E2667" s="83"/>
      <c r="F2667" s="48"/>
      <c r="G2667" s="48"/>
      <c r="H2667" s="48"/>
      <c r="I2667" s="82"/>
      <c r="J2667" s="81"/>
      <c r="K2667" s="80"/>
      <c r="L2667" s="79"/>
      <c r="M2667" s="78"/>
      <c r="N2667" s="77"/>
      <c r="O2667" s="48"/>
      <c r="P2667" s="48"/>
    </row>
    <row r="2668" spans="1:16" x14ac:dyDescent="0.25">
      <c r="A2668" s="48"/>
      <c r="B2668" s="84"/>
      <c r="C2668" s="48"/>
      <c r="D2668" s="48"/>
      <c r="E2668" s="83"/>
      <c r="F2668" s="48"/>
      <c r="G2668" s="48"/>
      <c r="H2668" s="48"/>
      <c r="I2668" s="82"/>
      <c r="J2668" s="81"/>
      <c r="K2668" s="80"/>
      <c r="L2668" s="79"/>
      <c r="M2668" s="78"/>
      <c r="N2668" s="77"/>
      <c r="O2668" s="48"/>
      <c r="P2668" s="48"/>
    </row>
    <row r="2669" spans="1:16" x14ac:dyDescent="0.25">
      <c r="A2669" s="48"/>
      <c r="B2669" s="84"/>
      <c r="C2669" s="48"/>
      <c r="D2669" s="48"/>
      <c r="E2669" s="83"/>
      <c r="F2669" s="48"/>
      <c r="G2669" s="48"/>
      <c r="H2669" s="48"/>
      <c r="I2669" s="82"/>
      <c r="J2669" s="81"/>
      <c r="K2669" s="80"/>
      <c r="L2669" s="79"/>
      <c r="M2669" s="78"/>
      <c r="N2669" s="77"/>
      <c r="O2669" s="48"/>
      <c r="P2669" s="48"/>
    </row>
    <row r="2670" spans="1:16" x14ac:dyDescent="0.25">
      <c r="A2670" s="48"/>
      <c r="B2670" s="84"/>
      <c r="C2670" s="48"/>
      <c r="D2670" s="48"/>
      <c r="E2670" s="83"/>
      <c r="F2670" s="48"/>
      <c r="G2670" s="48"/>
      <c r="H2670" s="48"/>
      <c r="I2670" s="82"/>
      <c r="J2670" s="81"/>
      <c r="K2670" s="80"/>
      <c r="L2670" s="79"/>
      <c r="M2670" s="78"/>
      <c r="N2670" s="77"/>
      <c r="O2670" s="48"/>
      <c r="P2670" s="48"/>
    </row>
    <row r="2671" spans="1:16" x14ac:dyDescent="0.25">
      <c r="A2671" s="48"/>
      <c r="B2671" s="84"/>
      <c r="C2671" s="48"/>
      <c r="D2671" s="48"/>
      <c r="E2671" s="83"/>
      <c r="F2671" s="48"/>
      <c r="G2671" s="48"/>
      <c r="H2671" s="48"/>
      <c r="I2671" s="82"/>
      <c r="J2671" s="81"/>
      <c r="K2671" s="80"/>
      <c r="L2671" s="79"/>
      <c r="M2671" s="78"/>
      <c r="N2671" s="77"/>
      <c r="O2671" s="48"/>
      <c r="P2671" s="48"/>
    </row>
    <row r="2672" spans="1:16" x14ac:dyDescent="0.25">
      <c r="A2672" s="48"/>
      <c r="B2672" s="84"/>
      <c r="C2672" s="48"/>
      <c r="D2672" s="48"/>
      <c r="E2672" s="83"/>
      <c r="F2672" s="48"/>
      <c r="G2672" s="48"/>
      <c r="H2672" s="48"/>
      <c r="I2672" s="82"/>
      <c r="J2672" s="81"/>
      <c r="K2672" s="80"/>
      <c r="L2672" s="79"/>
      <c r="M2672" s="78"/>
      <c r="N2672" s="77"/>
      <c r="O2672" s="48"/>
      <c r="P2672" s="48"/>
    </row>
    <row r="2673" spans="1:16" x14ac:dyDescent="0.25">
      <c r="A2673" s="48"/>
      <c r="B2673" s="84"/>
      <c r="C2673" s="48"/>
      <c r="D2673" s="48"/>
      <c r="E2673" s="83"/>
      <c r="F2673" s="48"/>
      <c r="G2673" s="48"/>
      <c r="H2673" s="48"/>
      <c r="I2673" s="82"/>
      <c r="J2673" s="81"/>
      <c r="K2673" s="80"/>
      <c r="L2673" s="79"/>
      <c r="M2673" s="78"/>
      <c r="N2673" s="77"/>
      <c r="O2673" s="48"/>
      <c r="P2673" s="48"/>
    </row>
    <row r="2674" spans="1:16" x14ac:dyDescent="0.25">
      <c r="A2674" s="48"/>
      <c r="B2674" s="84"/>
      <c r="C2674" s="48"/>
      <c r="D2674" s="48"/>
      <c r="E2674" s="83"/>
      <c r="F2674" s="48"/>
      <c r="G2674" s="48"/>
      <c r="H2674" s="48"/>
      <c r="I2674" s="82"/>
      <c r="J2674" s="81"/>
      <c r="K2674" s="80"/>
      <c r="L2674" s="79"/>
      <c r="M2674" s="78"/>
      <c r="N2674" s="77"/>
      <c r="O2674" s="48"/>
      <c r="P2674" s="48"/>
    </row>
    <row r="2675" spans="1:16" x14ac:dyDescent="0.25">
      <c r="A2675" s="48"/>
      <c r="B2675" s="84"/>
      <c r="C2675" s="48"/>
      <c r="D2675" s="48"/>
      <c r="E2675" s="83"/>
      <c r="F2675" s="48"/>
      <c r="G2675" s="48"/>
      <c r="H2675" s="48"/>
      <c r="I2675" s="82"/>
      <c r="J2675" s="81"/>
      <c r="K2675" s="80"/>
      <c r="L2675" s="79"/>
      <c r="M2675" s="78"/>
      <c r="N2675" s="77"/>
      <c r="O2675" s="48"/>
      <c r="P2675" s="48"/>
    </row>
    <row r="2676" spans="1:16" x14ac:dyDescent="0.25">
      <c r="A2676" s="48"/>
      <c r="B2676" s="84"/>
      <c r="C2676" s="48"/>
      <c r="D2676" s="48"/>
      <c r="E2676" s="83"/>
      <c r="F2676" s="48"/>
      <c r="G2676" s="48"/>
      <c r="H2676" s="48"/>
      <c r="I2676" s="82"/>
      <c r="J2676" s="81"/>
      <c r="K2676" s="80"/>
      <c r="L2676" s="79"/>
      <c r="M2676" s="78"/>
      <c r="N2676" s="77"/>
      <c r="O2676" s="48"/>
      <c r="P2676" s="48"/>
    </row>
    <row r="2677" spans="1:16" x14ac:dyDescent="0.25">
      <c r="A2677" s="48"/>
      <c r="B2677" s="84"/>
      <c r="C2677" s="48"/>
      <c r="D2677" s="48"/>
      <c r="E2677" s="83"/>
      <c r="F2677" s="48"/>
      <c r="G2677" s="48"/>
      <c r="H2677" s="48"/>
      <c r="I2677" s="82"/>
      <c r="J2677" s="81"/>
      <c r="K2677" s="80"/>
      <c r="L2677" s="79"/>
      <c r="M2677" s="78"/>
      <c r="N2677" s="77"/>
      <c r="O2677" s="48"/>
      <c r="P2677" s="48"/>
    </row>
    <row r="2678" spans="1:16" x14ac:dyDescent="0.25">
      <c r="A2678" s="48"/>
      <c r="B2678" s="84"/>
      <c r="C2678" s="48"/>
      <c r="D2678" s="48"/>
      <c r="E2678" s="83"/>
      <c r="F2678" s="48"/>
      <c r="G2678" s="48"/>
      <c r="H2678" s="48"/>
      <c r="I2678" s="82"/>
      <c r="J2678" s="81"/>
      <c r="K2678" s="80"/>
      <c r="L2678" s="79"/>
      <c r="M2678" s="78"/>
      <c r="N2678" s="77"/>
      <c r="O2678" s="48"/>
      <c r="P2678" s="48"/>
    </row>
    <row r="2679" spans="1:16" x14ac:dyDescent="0.25">
      <c r="A2679" s="48"/>
      <c r="B2679" s="84"/>
      <c r="C2679" s="48"/>
      <c r="D2679" s="48"/>
      <c r="E2679" s="83"/>
      <c r="F2679" s="48"/>
      <c r="G2679" s="48"/>
      <c r="H2679" s="48"/>
      <c r="I2679" s="82"/>
      <c r="J2679" s="81"/>
      <c r="K2679" s="80"/>
      <c r="L2679" s="79"/>
      <c r="M2679" s="78"/>
      <c r="N2679" s="77"/>
      <c r="O2679" s="48"/>
      <c r="P2679" s="48"/>
    </row>
    <row r="2680" spans="1:16" x14ac:dyDescent="0.25">
      <c r="A2680" s="48"/>
      <c r="B2680" s="84"/>
      <c r="C2680" s="48"/>
      <c r="D2680" s="48"/>
      <c r="E2680" s="83"/>
      <c r="F2680" s="48"/>
      <c r="G2680" s="48"/>
      <c r="H2680" s="48"/>
      <c r="I2680" s="82"/>
      <c r="J2680" s="81"/>
      <c r="K2680" s="80"/>
      <c r="L2680" s="79"/>
      <c r="M2680" s="78"/>
      <c r="N2680" s="77"/>
      <c r="O2680" s="48"/>
      <c r="P2680" s="48"/>
    </row>
    <row r="2681" spans="1:16" x14ac:dyDescent="0.25">
      <c r="A2681" s="48"/>
      <c r="B2681" s="84"/>
      <c r="C2681" s="48"/>
      <c r="D2681" s="48"/>
      <c r="E2681" s="83"/>
      <c r="F2681" s="48"/>
      <c r="G2681" s="48"/>
      <c r="H2681" s="48"/>
      <c r="I2681" s="82"/>
      <c r="J2681" s="81"/>
      <c r="K2681" s="80"/>
      <c r="L2681" s="79"/>
      <c r="M2681" s="78"/>
      <c r="N2681" s="77"/>
      <c r="O2681" s="48"/>
      <c r="P2681" s="48"/>
    </row>
    <row r="2682" spans="1:16" x14ac:dyDescent="0.25">
      <c r="A2682" s="48"/>
      <c r="B2682" s="84"/>
      <c r="C2682" s="48"/>
      <c r="D2682" s="48"/>
      <c r="E2682" s="83"/>
      <c r="F2682" s="48"/>
      <c r="G2682" s="48"/>
      <c r="H2682" s="48"/>
      <c r="I2682" s="82"/>
      <c r="J2682" s="81"/>
      <c r="K2682" s="80"/>
      <c r="L2682" s="79"/>
      <c r="M2682" s="78"/>
      <c r="N2682" s="77"/>
      <c r="O2682" s="48"/>
      <c r="P2682" s="48"/>
    </row>
    <row r="2683" spans="1:16" x14ac:dyDescent="0.25">
      <c r="A2683" s="48"/>
      <c r="B2683" s="84"/>
      <c r="C2683" s="48"/>
      <c r="D2683" s="48"/>
      <c r="E2683" s="83"/>
      <c r="F2683" s="48"/>
      <c r="G2683" s="48"/>
      <c r="H2683" s="48"/>
      <c r="I2683" s="82"/>
      <c r="J2683" s="81"/>
      <c r="K2683" s="80"/>
      <c r="L2683" s="79"/>
      <c r="M2683" s="78"/>
      <c r="N2683" s="77"/>
      <c r="O2683" s="48"/>
      <c r="P2683" s="48"/>
    </row>
    <row r="2684" spans="1:16" x14ac:dyDescent="0.25">
      <c r="A2684" s="48"/>
      <c r="B2684" s="84"/>
      <c r="C2684" s="48"/>
      <c r="D2684" s="48"/>
      <c r="E2684" s="83"/>
      <c r="F2684" s="48"/>
      <c r="G2684" s="48"/>
      <c r="H2684" s="48"/>
      <c r="I2684" s="82"/>
      <c r="J2684" s="81"/>
      <c r="K2684" s="80"/>
      <c r="L2684" s="79"/>
      <c r="M2684" s="78"/>
      <c r="N2684" s="77"/>
      <c r="O2684" s="48"/>
      <c r="P2684" s="48"/>
    </row>
    <row r="2685" spans="1:16" x14ac:dyDescent="0.25">
      <c r="A2685" s="48"/>
      <c r="B2685" s="84"/>
      <c r="C2685" s="48"/>
      <c r="D2685" s="48"/>
      <c r="E2685" s="83"/>
      <c r="F2685" s="48"/>
      <c r="G2685" s="48"/>
      <c r="H2685" s="48"/>
      <c r="I2685" s="82"/>
      <c r="J2685" s="81"/>
      <c r="K2685" s="80"/>
      <c r="L2685" s="79"/>
      <c r="M2685" s="78"/>
      <c r="N2685" s="77"/>
      <c r="O2685" s="48"/>
      <c r="P2685" s="48"/>
    </row>
    <row r="2686" spans="1:16" x14ac:dyDescent="0.25">
      <c r="A2686" s="48"/>
      <c r="B2686" s="84"/>
      <c r="C2686" s="48"/>
      <c r="D2686" s="48"/>
      <c r="E2686" s="83"/>
      <c r="F2686" s="48"/>
      <c r="G2686" s="48"/>
      <c r="H2686" s="48"/>
      <c r="I2686" s="82"/>
      <c r="J2686" s="81"/>
      <c r="K2686" s="80"/>
      <c r="L2686" s="79"/>
      <c r="M2686" s="78"/>
      <c r="N2686" s="77"/>
      <c r="O2686" s="48"/>
      <c r="P2686" s="48"/>
    </row>
    <row r="2687" spans="1:16" x14ac:dyDescent="0.25">
      <c r="A2687" s="48"/>
      <c r="B2687" s="84"/>
      <c r="C2687" s="48"/>
      <c r="D2687" s="48"/>
      <c r="E2687" s="83"/>
      <c r="F2687" s="48"/>
      <c r="G2687" s="48"/>
      <c r="H2687" s="48"/>
      <c r="I2687" s="82"/>
      <c r="J2687" s="81"/>
      <c r="K2687" s="80"/>
      <c r="L2687" s="79"/>
      <c r="M2687" s="78"/>
      <c r="N2687" s="77"/>
      <c r="O2687" s="48"/>
      <c r="P2687" s="48"/>
    </row>
    <row r="2688" spans="1:16" x14ac:dyDescent="0.25">
      <c r="A2688" s="48"/>
      <c r="B2688" s="84"/>
      <c r="C2688" s="48"/>
      <c r="D2688" s="48"/>
      <c r="E2688" s="83"/>
      <c r="F2688" s="48"/>
      <c r="G2688" s="48"/>
      <c r="H2688" s="48"/>
      <c r="I2688" s="82"/>
      <c r="J2688" s="81"/>
      <c r="K2688" s="80"/>
      <c r="L2688" s="79"/>
      <c r="M2688" s="78"/>
      <c r="N2688" s="77"/>
      <c r="O2688" s="48"/>
      <c r="P2688" s="48"/>
    </row>
    <row r="2689" spans="1:16" x14ac:dyDescent="0.25">
      <c r="A2689" s="48"/>
      <c r="B2689" s="84"/>
      <c r="C2689" s="48"/>
      <c r="D2689" s="48"/>
      <c r="E2689" s="83"/>
      <c r="F2689" s="48"/>
      <c r="G2689" s="48"/>
      <c r="H2689" s="48"/>
      <c r="I2689" s="82"/>
      <c r="J2689" s="81"/>
      <c r="K2689" s="80"/>
      <c r="L2689" s="79"/>
      <c r="M2689" s="78"/>
      <c r="N2689" s="77"/>
      <c r="O2689" s="48"/>
      <c r="P2689" s="48"/>
    </row>
    <row r="2690" spans="1:16" x14ac:dyDescent="0.25">
      <c r="A2690" s="48"/>
      <c r="B2690" s="84"/>
      <c r="C2690" s="48"/>
      <c r="D2690" s="48"/>
      <c r="E2690" s="83"/>
      <c r="F2690" s="48"/>
      <c r="G2690" s="48"/>
      <c r="H2690" s="48"/>
      <c r="I2690" s="82"/>
      <c r="J2690" s="81"/>
      <c r="K2690" s="80"/>
      <c r="L2690" s="79"/>
      <c r="M2690" s="78"/>
      <c r="N2690" s="77"/>
      <c r="O2690" s="48"/>
      <c r="P2690" s="48"/>
    </row>
    <row r="2691" spans="1:16" x14ac:dyDescent="0.25">
      <c r="A2691" s="48"/>
      <c r="B2691" s="84"/>
      <c r="C2691" s="48"/>
      <c r="D2691" s="48"/>
      <c r="E2691" s="83"/>
      <c r="F2691" s="48"/>
      <c r="G2691" s="48"/>
      <c r="H2691" s="48"/>
      <c r="I2691" s="82"/>
      <c r="J2691" s="81"/>
      <c r="K2691" s="80"/>
      <c r="L2691" s="79"/>
      <c r="M2691" s="78"/>
      <c r="N2691" s="77"/>
      <c r="O2691" s="48"/>
      <c r="P2691" s="48"/>
    </row>
    <row r="2692" spans="1:16" x14ac:dyDescent="0.25">
      <c r="A2692" s="48"/>
      <c r="B2692" s="84"/>
      <c r="C2692" s="48"/>
      <c r="D2692" s="48"/>
      <c r="E2692" s="83"/>
      <c r="F2692" s="48"/>
      <c r="G2692" s="48"/>
      <c r="H2692" s="48"/>
      <c r="I2692" s="82"/>
      <c r="J2692" s="81"/>
      <c r="K2692" s="80"/>
      <c r="L2692" s="79"/>
      <c r="M2692" s="78"/>
      <c r="N2692" s="77"/>
      <c r="O2692" s="48"/>
      <c r="P2692" s="48"/>
    </row>
    <row r="2693" spans="1:16" x14ac:dyDescent="0.25">
      <c r="A2693" s="48"/>
      <c r="B2693" s="84"/>
      <c r="C2693" s="48"/>
      <c r="D2693" s="48"/>
      <c r="E2693" s="83"/>
      <c r="F2693" s="48"/>
      <c r="G2693" s="48"/>
      <c r="H2693" s="48"/>
      <c r="I2693" s="82"/>
      <c r="J2693" s="81"/>
      <c r="K2693" s="80"/>
      <c r="L2693" s="79"/>
      <c r="M2693" s="78"/>
      <c r="N2693" s="77"/>
      <c r="O2693" s="48"/>
      <c r="P2693" s="48"/>
    </row>
    <row r="2694" spans="1:16" x14ac:dyDescent="0.25">
      <c r="A2694" s="48"/>
      <c r="B2694" s="84"/>
      <c r="C2694" s="48"/>
      <c r="D2694" s="48"/>
      <c r="E2694" s="83"/>
      <c r="F2694" s="48"/>
      <c r="G2694" s="48"/>
      <c r="H2694" s="48"/>
      <c r="I2694" s="82"/>
      <c r="J2694" s="81"/>
      <c r="K2694" s="80"/>
      <c r="L2694" s="79"/>
      <c r="M2694" s="78"/>
      <c r="N2694" s="77"/>
      <c r="O2694" s="48"/>
      <c r="P2694" s="48"/>
    </row>
    <row r="2695" spans="1:16" x14ac:dyDescent="0.25">
      <c r="A2695" s="48"/>
      <c r="B2695" s="84"/>
      <c r="C2695" s="48"/>
      <c r="D2695" s="48"/>
      <c r="E2695" s="83"/>
      <c r="F2695" s="48"/>
      <c r="G2695" s="48"/>
      <c r="H2695" s="48"/>
      <c r="I2695" s="82"/>
      <c r="J2695" s="81"/>
      <c r="K2695" s="80"/>
      <c r="L2695" s="79"/>
      <c r="M2695" s="78"/>
      <c r="N2695" s="77"/>
      <c r="O2695" s="48"/>
      <c r="P2695" s="48"/>
    </row>
    <row r="2696" spans="1:16" x14ac:dyDescent="0.25">
      <c r="A2696" s="48"/>
      <c r="B2696" s="84"/>
      <c r="C2696" s="48"/>
      <c r="D2696" s="48"/>
      <c r="E2696" s="83"/>
      <c r="F2696" s="48"/>
      <c r="G2696" s="48"/>
      <c r="H2696" s="48"/>
      <c r="I2696" s="82"/>
      <c r="J2696" s="81"/>
      <c r="K2696" s="80"/>
      <c r="L2696" s="79"/>
      <c r="M2696" s="78"/>
      <c r="N2696" s="77"/>
      <c r="O2696" s="48"/>
      <c r="P2696" s="48"/>
    </row>
    <row r="2697" spans="1:16" x14ac:dyDescent="0.25">
      <c r="A2697" s="48"/>
      <c r="B2697" s="84"/>
      <c r="C2697" s="48"/>
      <c r="D2697" s="48"/>
      <c r="E2697" s="83"/>
      <c r="F2697" s="48"/>
      <c r="G2697" s="48"/>
      <c r="H2697" s="48"/>
      <c r="I2697" s="82"/>
      <c r="J2697" s="81"/>
      <c r="K2697" s="80"/>
      <c r="L2697" s="79"/>
      <c r="M2697" s="78"/>
      <c r="N2697" s="77"/>
      <c r="O2697" s="48"/>
      <c r="P2697" s="48"/>
    </row>
    <row r="2698" spans="1:16" x14ac:dyDescent="0.25">
      <c r="A2698" s="48"/>
      <c r="B2698" s="84"/>
      <c r="C2698" s="48"/>
      <c r="D2698" s="48"/>
      <c r="E2698" s="83"/>
      <c r="F2698" s="48"/>
      <c r="G2698" s="48"/>
      <c r="H2698" s="48"/>
      <c r="I2698" s="82"/>
      <c r="J2698" s="81"/>
      <c r="K2698" s="80"/>
      <c r="L2698" s="79"/>
      <c r="M2698" s="78"/>
      <c r="N2698" s="77"/>
      <c r="O2698" s="48"/>
      <c r="P2698" s="48"/>
    </row>
    <row r="2699" spans="1:16" x14ac:dyDescent="0.25">
      <c r="A2699" s="48"/>
      <c r="B2699" s="84"/>
      <c r="C2699" s="48"/>
      <c r="D2699" s="48"/>
      <c r="E2699" s="83"/>
      <c r="F2699" s="48"/>
      <c r="G2699" s="48"/>
      <c r="H2699" s="48"/>
      <c r="I2699" s="82"/>
      <c r="J2699" s="81"/>
      <c r="K2699" s="80"/>
      <c r="L2699" s="79"/>
      <c r="M2699" s="78"/>
      <c r="N2699" s="77"/>
      <c r="O2699" s="48"/>
      <c r="P2699" s="48"/>
    </row>
    <row r="2700" spans="1:16" x14ac:dyDescent="0.25">
      <c r="A2700" s="48"/>
      <c r="B2700" s="84"/>
      <c r="C2700" s="48"/>
      <c r="D2700" s="48"/>
      <c r="E2700" s="83"/>
      <c r="F2700" s="48"/>
      <c r="G2700" s="48"/>
      <c r="H2700" s="48"/>
      <c r="I2700" s="82"/>
      <c r="J2700" s="81"/>
      <c r="K2700" s="80"/>
      <c r="L2700" s="79"/>
      <c r="M2700" s="78"/>
      <c r="N2700" s="77"/>
      <c r="O2700" s="48"/>
      <c r="P2700" s="48"/>
    </row>
    <row r="2701" spans="1:16" x14ac:dyDescent="0.25">
      <c r="A2701" s="48"/>
      <c r="B2701" s="84"/>
      <c r="C2701" s="48"/>
      <c r="D2701" s="48"/>
      <c r="E2701" s="83"/>
      <c r="F2701" s="48"/>
      <c r="G2701" s="48"/>
      <c r="H2701" s="48"/>
      <c r="I2701" s="82"/>
      <c r="J2701" s="81"/>
      <c r="K2701" s="80"/>
      <c r="L2701" s="79"/>
      <c r="M2701" s="78"/>
      <c r="N2701" s="77"/>
      <c r="O2701" s="48"/>
      <c r="P2701" s="48"/>
    </row>
    <row r="2702" spans="1:16" x14ac:dyDescent="0.25">
      <c r="A2702" s="48"/>
      <c r="B2702" s="84"/>
      <c r="C2702" s="48"/>
      <c r="D2702" s="48"/>
      <c r="E2702" s="83"/>
      <c r="F2702" s="48"/>
      <c r="G2702" s="48"/>
      <c r="H2702" s="48"/>
      <c r="I2702" s="82"/>
      <c r="J2702" s="81"/>
      <c r="K2702" s="80"/>
      <c r="L2702" s="79"/>
      <c r="M2702" s="78"/>
      <c r="N2702" s="77"/>
      <c r="O2702" s="48"/>
      <c r="P2702" s="48"/>
    </row>
    <row r="2703" spans="1:16" x14ac:dyDescent="0.25">
      <c r="A2703" s="48"/>
      <c r="B2703" s="84"/>
      <c r="C2703" s="48"/>
      <c r="D2703" s="48"/>
      <c r="E2703" s="83"/>
      <c r="F2703" s="48"/>
      <c r="G2703" s="48"/>
      <c r="H2703" s="48"/>
      <c r="I2703" s="82"/>
      <c r="J2703" s="81"/>
      <c r="K2703" s="80"/>
      <c r="L2703" s="79"/>
      <c r="M2703" s="78"/>
      <c r="N2703" s="77"/>
      <c r="O2703" s="48"/>
      <c r="P2703" s="48"/>
    </row>
    <row r="2704" spans="1:16" x14ac:dyDescent="0.25">
      <c r="A2704" s="48"/>
      <c r="B2704" s="84"/>
      <c r="C2704" s="48"/>
      <c r="D2704" s="48"/>
      <c r="E2704" s="83"/>
      <c r="F2704" s="48"/>
      <c r="G2704" s="48"/>
      <c r="H2704" s="48"/>
      <c r="I2704" s="82"/>
      <c r="J2704" s="81"/>
      <c r="K2704" s="80"/>
      <c r="L2704" s="79"/>
      <c r="M2704" s="78"/>
      <c r="N2704" s="77"/>
      <c r="O2704" s="48"/>
      <c r="P2704" s="48"/>
    </row>
    <row r="2705" spans="1:16" x14ac:dyDescent="0.25">
      <c r="A2705" s="48"/>
      <c r="B2705" s="84"/>
      <c r="C2705" s="48"/>
      <c r="D2705" s="48"/>
      <c r="E2705" s="83"/>
      <c r="F2705" s="48"/>
      <c r="G2705" s="48"/>
      <c r="H2705" s="48"/>
      <c r="I2705" s="82"/>
      <c r="J2705" s="81"/>
      <c r="K2705" s="80"/>
      <c r="L2705" s="79"/>
      <c r="M2705" s="78"/>
      <c r="N2705" s="77"/>
      <c r="O2705" s="48"/>
      <c r="P2705" s="48"/>
    </row>
    <row r="2706" spans="1:16" x14ac:dyDescent="0.25">
      <c r="A2706" s="48"/>
      <c r="B2706" s="84"/>
      <c r="C2706" s="48"/>
      <c r="D2706" s="48"/>
      <c r="E2706" s="83"/>
      <c r="F2706" s="48"/>
      <c r="G2706" s="48"/>
      <c r="H2706" s="48"/>
      <c r="I2706" s="82"/>
      <c r="J2706" s="81"/>
      <c r="K2706" s="80"/>
      <c r="L2706" s="79"/>
      <c r="M2706" s="78"/>
      <c r="N2706" s="77"/>
      <c r="O2706" s="48"/>
      <c r="P2706" s="48"/>
    </row>
    <row r="2707" spans="1:16" x14ac:dyDescent="0.25">
      <c r="A2707" s="48"/>
      <c r="B2707" s="84"/>
      <c r="C2707" s="48"/>
      <c r="D2707" s="48"/>
      <c r="E2707" s="83"/>
      <c r="F2707" s="48"/>
      <c r="G2707" s="48"/>
      <c r="H2707" s="48"/>
      <c r="I2707" s="82"/>
      <c r="J2707" s="81"/>
      <c r="K2707" s="80"/>
      <c r="L2707" s="79"/>
      <c r="M2707" s="78"/>
      <c r="N2707" s="77"/>
      <c r="O2707" s="48"/>
      <c r="P2707" s="48"/>
    </row>
    <row r="2708" spans="1:16" x14ac:dyDescent="0.25">
      <c r="A2708" s="48"/>
      <c r="B2708" s="84"/>
      <c r="C2708" s="48"/>
      <c r="D2708" s="48"/>
      <c r="E2708" s="83"/>
      <c r="F2708" s="48"/>
      <c r="G2708" s="48"/>
      <c r="H2708" s="48"/>
      <c r="I2708" s="82"/>
      <c r="J2708" s="81"/>
      <c r="K2708" s="80"/>
      <c r="L2708" s="79"/>
      <c r="M2708" s="78"/>
      <c r="N2708" s="77"/>
      <c r="O2708" s="48"/>
      <c r="P2708" s="48"/>
    </row>
    <row r="2709" spans="1:16" x14ac:dyDescent="0.25">
      <c r="A2709" s="48"/>
      <c r="B2709" s="84"/>
      <c r="C2709" s="48"/>
      <c r="D2709" s="48"/>
      <c r="E2709" s="83"/>
      <c r="F2709" s="48"/>
      <c r="G2709" s="48"/>
      <c r="H2709" s="48"/>
      <c r="I2709" s="82"/>
      <c r="J2709" s="81"/>
      <c r="K2709" s="80"/>
      <c r="L2709" s="79"/>
      <c r="M2709" s="78"/>
      <c r="N2709" s="77"/>
      <c r="O2709" s="48"/>
      <c r="P2709" s="48"/>
    </row>
    <row r="2710" spans="1:16" x14ac:dyDescent="0.25">
      <c r="A2710" s="48"/>
      <c r="B2710" s="84"/>
      <c r="C2710" s="48"/>
      <c r="D2710" s="48"/>
      <c r="E2710" s="83"/>
      <c r="F2710" s="48"/>
      <c r="G2710" s="48"/>
      <c r="H2710" s="48"/>
      <c r="I2710" s="82"/>
      <c r="J2710" s="81"/>
      <c r="K2710" s="80"/>
      <c r="L2710" s="79"/>
      <c r="M2710" s="78"/>
      <c r="N2710" s="77"/>
      <c r="O2710" s="48"/>
      <c r="P2710" s="48"/>
    </row>
    <row r="2711" spans="1:16" x14ac:dyDescent="0.25">
      <c r="A2711" s="48"/>
      <c r="B2711" s="84"/>
      <c r="C2711" s="48"/>
      <c r="D2711" s="48"/>
      <c r="E2711" s="83"/>
      <c r="F2711" s="48"/>
      <c r="G2711" s="48"/>
      <c r="H2711" s="48"/>
      <c r="I2711" s="82"/>
      <c r="J2711" s="81"/>
      <c r="K2711" s="80"/>
      <c r="L2711" s="79"/>
      <c r="M2711" s="78"/>
      <c r="N2711" s="77"/>
      <c r="O2711" s="48"/>
      <c r="P2711" s="48"/>
    </row>
    <row r="2712" spans="1:16" x14ac:dyDescent="0.25">
      <c r="A2712" s="48"/>
      <c r="B2712" s="84"/>
      <c r="C2712" s="48"/>
      <c r="D2712" s="48"/>
      <c r="E2712" s="83"/>
      <c r="F2712" s="48"/>
      <c r="G2712" s="48"/>
      <c r="H2712" s="48"/>
      <c r="I2712" s="82"/>
      <c r="J2712" s="81"/>
      <c r="K2712" s="80"/>
      <c r="L2712" s="79"/>
      <c r="M2712" s="78"/>
      <c r="N2712" s="77"/>
      <c r="O2712" s="48"/>
      <c r="P2712" s="48"/>
    </row>
    <row r="2713" spans="1:16" x14ac:dyDescent="0.25">
      <c r="A2713" s="48"/>
      <c r="B2713" s="84"/>
      <c r="C2713" s="48"/>
      <c r="D2713" s="48"/>
      <c r="E2713" s="83"/>
      <c r="F2713" s="48"/>
      <c r="G2713" s="48"/>
      <c r="H2713" s="48"/>
      <c r="I2713" s="82"/>
      <c r="J2713" s="81"/>
      <c r="K2713" s="80"/>
      <c r="L2713" s="79"/>
      <c r="M2713" s="78"/>
      <c r="N2713" s="77"/>
      <c r="O2713" s="48"/>
      <c r="P2713" s="48"/>
    </row>
    <row r="2714" spans="1:16" x14ac:dyDescent="0.25">
      <c r="A2714" s="48"/>
      <c r="B2714" s="84"/>
      <c r="C2714" s="48"/>
      <c r="D2714" s="48"/>
      <c r="E2714" s="83"/>
      <c r="F2714" s="48"/>
      <c r="G2714" s="48"/>
      <c r="H2714" s="48"/>
      <c r="I2714" s="82"/>
      <c r="J2714" s="81"/>
      <c r="K2714" s="80"/>
      <c r="L2714" s="79"/>
      <c r="M2714" s="78"/>
      <c r="N2714" s="77"/>
      <c r="O2714" s="48"/>
      <c r="P2714" s="48"/>
    </row>
    <row r="2715" spans="1:16" x14ac:dyDescent="0.25">
      <c r="A2715" s="48"/>
      <c r="B2715" s="84"/>
      <c r="C2715" s="48"/>
      <c r="D2715" s="48"/>
      <c r="E2715" s="83"/>
      <c r="F2715" s="48"/>
      <c r="G2715" s="48"/>
      <c r="H2715" s="48"/>
      <c r="I2715" s="82"/>
      <c r="J2715" s="81"/>
      <c r="K2715" s="80"/>
      <c r="L2715" s="79"/>
      <c r="M2715" s="78"/>
      <c r="N2715" s="77"/>
      <c r="O2715" s="48"/>
      <c r="P2715" s="48"/>
    </row>
    <row r="2716" spans="1:16" x14ac:dyDescent="0.25">
      <c r="A2716" s="48"/>
      <c r="B2716" s="84"/>
      <c r="C2716" s="48"/>
      <c r="D2716" s="48"/>
      <c r="E2716" s="83"/>
      <c r="F2716" s="48"/>
      <c r="G2716" s="48"/>
      <c r="H2716" s="48"/>
      <c r="I2716" s="82"/>
      <c r="J2716" s="81"/>
      <c r="K2716" s="80"/>
      <c r="L2716" s="79"/>
      <c r="M2716" s="78"/>
      <c r="N2716" s="77"/>
      <c r="O2716" s="48"/>
      <c r="P2716" s="48"/>
    </row>
    <row r="2717" spans="1:16" x14ac:dyDescent="0.25">
      <c r="A2717" s="48"/>
      <c r="B2717" s="84"/>
      <c r="C2717" s="48"/>
      <c r="D2717" s="48"/>
      <c r="E2717" s="83"/>
      <c r="F2717" s="48"/>
      <c r="G2717" s="48"/>
      <c r="H2717" s="48"/>
      <c r="I2717" s="82"/>
      <c r="J2717" s="81"/>
      <c r="K2717" s="80"/>
      <c r="L2717" s="79"/>
      <c r="M2717" s="78"/>
      <c r="N2717" s="77"/>
      <c r="O2717" s="48"/>
      <c r="P2717" s="48"/>
    </row>
    <row r="2718" spans="1:16" x14ac:dyDescent="0.25">
      <c r="A2718" s="48"/>
      <c r="B2718" s="84"/>
      <c r="C2718" s="48"/>
      <c r="D2718" s="48"/>
      <c r="E2718" s="83"/>
      <c r="F2718" s="48"/>
      <c r="G2718" s="48"/>
      <c r="H2718" s="48"/>
      <c r="I2718" s="82"/>
      <c r="J2718" s="81"/>
      <c r="K2718" s="80"/>
      <c r="L2718" s="79"/>
      <c r="M2718" s="78"/>
      <c r="N2718" s="77"/>
      <c r="O2718" s="48"/>
      <c r="P2718" s="48"/>
    </row>
    <row r="2719" spans="1:16" x14ac:dyDescent="0.25">
      <c r="A2719" s="48"/>
      <c r="B2719" s="84"/>
      <c r="C2719" s="48"/>
      <c r="D2719" s="48"/>
      <c r="E2719" s="83"/>
      <c r="F2719" s="48"/>
      <c r="G2719" s="48"/>
      <c r="H2719" s="48"/>
      <c r="I2719" s="82"/>
      <c r="J2719" s="81"/>
      <c r="K2719" s="80"/>
      <c r="L2719" s="79"/>
      <c r="M2719" s="78"/>
      <c r="N2719" s="77"/>
      <c r="O2719" s="48"/>
      <c r="P2719" s="48"/>
    </row>
    <row r="2720" spans="1:16" x14ac:dyDescent="0.25">
      <c r="A2720" s="48"/>
      <c r="B2720" s="84"/>
      <c r="C2720" s="48"/>
      <c r="D2720" s="48"/>
      <c r="E2720" s="83"/>
      <c r="F2720" s="48"/>
      <c r="G2720" s="48"/>
      <c r="H2720" s="48"/>
      <c r="I2720" s="82"/>
      <c r="J2720" s="81"/>
      <c r="K2720" s="80"/>
      <c r="L2720" s="79"/>
      <c r="M2720" s="78"/>
      <c r="N2720" s="77"/>
      <c r="O2720" s="48"/>
      <c r="P2720" s="48"/>
    </row>
    <row r="2721" spans="1:16" x14ac:dyDescent="0.25">
      <c r="A2721" s="48"/>
      <c r="B2721" s="84"/>
      <c r="C2721" s="48"/>
      <c r="D2721" s="48"/>
      <c r="E2721" s="83"/>
      <c r="F2721" s="48"/>
      <c r="G2721" s="48"/>
      <c r="H2721" s="48"/>
      <c r="I2721" s="82"/>
      <c r="J2721" s="81"/>
      <c r="K2721" s="80"/>
      <c r="L2721" s="79"/>
      <c r="M2721" s="78"/>
      <c r="N2721" s="77"/>
      <c r="O2721" s="48"/>
      <c r="P2721" s="48"/>
    </row>
    <row r="2722" spans="1:16" x14ac:dyDescent="0.25">
      <c r="A2722" s="48"/>
      <c r="B2722" s="84"/>
      <c r="C2722" s="48"/>
      <c r="D2722" s="48"/>
      <c r="E2722" s="83"/>
      <c r="F2722" s="48"/>
      <c r="G2722" s="48"/>
      <c r="H2722" s="48"/>
      <c r="I2722" s="82"/>
      <c r="J2722" s="81"/>
      <c r="K2722" s="80"/>
      <c r="L2722" s="79"/>
      <c r="M2722" s="78"/>
      <c r="N2722" s="77"/>
      <c r="O2722" s="48"/>
      <c r="P2722" s="48"/>
    </row>
    <row r="2723" spans="1:16" x14ac:dyDescent="0.25">
      <c r="A2723" s="48"/>
      <c r="B2723" s="84"/>
      <c r="C2723" s="48"/>
      <c r="D2723" s="48"/>
      <c r="E2723" s="83"/>
      <c r="F2723" s="48"/>
      <c r="G2723" s="48"/>
      <c r="H2723" s="48"/>
      <c r="I2723" s="82"/>
      <c r="J2723" s="81"/>
      <c r="K2723" s="80"/>
      <c r="L2723" s="79"/>
      <c r="M2723" s="78"/>
      <c r="N2723" s="77"/>
      <c r="O2723" s="48"/>
      <c r="P2723" s="48"/>
    </row>
    <row r="2724" spans="1:16" x14ac:dyDescent="0.25">
      <c r="A2724" s="48"/>
      <c r="B2724" s="84"/>
      <c r="C2724" s="48"/>
      <c r="D2724" s="48"/>
      <c r="E2724" s="83"/>
      <c r="F2724" s="48"/>
      <c r="G2724" s="48"/>
      <c r="H2724" s="48"/>
      <c r="I2724" s="82"/>
      <c r="J2724" s="81"/>
      <c r="K2724" s="80"/>
      <c r="L2724" s="79"/>
      <c r="M2724" s="78"/>
      <c r="N2724" s="77"/>
      <c r="O2724" s="48"/>
      <c r="P2724" s="48"/>
    </row>
    <row r="2725" spans="1:16" x14ac:dyDescent="0.25">
      <c r="A2725" s="48"/>
      <c r="B2725" s="84"/>
      <c r="C2725" s="48"/>
      <c r="D2725" s="48"/>
      <c r="E2725" s="83"/>
      <c r="F2725" s="48"/>
      <c r="G2725" s="48"/>
      <c r="H2725" s="48"/>
      <c r="I2725" s="82"/>
      <c r="J2725" s="81"/>
      <c r="K2725" s="80"/>
      <c r="L2725" s="79"/>
      <c r="M2725" s="78"/>
      <c r="N2725" s="77"/>
      <c r="O2725" s="48"/>
      <c r="P2725" s="48"/>
    </row>
    <row r="2726" spans="1:16" x14ac:dyDescent="0.25">
      <c r="A2726" s="48"/>
      <c r="B2726" s="84"/>
      <c r="C2726" s="48"/>
      <c r="D2726" s="48"/>
      <c r="E2726" s="83"/>
      <c r="F2726" s="48"/>
      <c r="G2726" s="48"/>
      <c r="H2726" s="48"/>
      <c r="I2726" s="82"/>
      <c r="J2726" s="81"/>
      <c r="K2726" s="80"/>
      <c r="L2726" s="79"/>
      <c r="M2726" s="78"/>
      <c r="N2726" s="77"/>
      <c r="O2726" s="48"/>
      <c r="P2726" s="48"/>
    </row>
    <row r="2727" spans="1:16" x14ac:dyDescent="0.25">
      <c r="A2727" s="48"/>
      <c r="B2727" s="84"/>
      <c r="C2727" s="48"/>
      <c r="D2727" s="48"/>
      <c r="E2727" s="83"/>
      <c r="F2727" s="48"/>
      <c r="G2727" s="48"/>
      <c r="H2727" s="48"/>
      <c r="I2727" s="82"/>
      <c r="J2727" s="81"/>
      <c r="K2727" s="80"/>
      <c r="L2727" s="79"/>
      <c r="M2727" s="78"/>
      <c r="N2727" s="77"/>
      <c r="O2727" s="48"/>
      <c r="P2727" s="48"/>
    </row>
    <row r="2728" spans="1:16" x14ac:dyDescent="0.25">
      <c r="A2728" s="48"/>
      <c r="B2728" s="84"/>
      <c r="C2728" s="48"/>
      <c r="D2728" s="48"/>
      <c r="E2728" s="83"/>
      <c r="F2728" s="48"/>
      <c r="G2728" s="48"/>
      <c r="H2728" s="48"/>
      <c r="I2728" s="82"/>
      <c r="J2728" s="81"/>
      <c r="K2728" s="80"/>
      <c r="L2728" s="79"/>
      <c r="M2728" s="78"/>
      <c r="N2728" s="77"/>
      <c r="O2728" s="48"/>
      <c r="P2728" s="48"/>
    </row>
    <row r="2729" spans="1:16" x14ac:dyDescent="0.25">
      <c r="A2729" s="48"/>
      <c r="B2729" s="84"/>
      <c r="C2729" s="48"/>
      <c r="D2729" s="48"/>
      <c r="E2729" s="83"/>
      <c r="F2729" s="48"/>
      <c r="G2729" s="48"/>
      <c r="H2729" s="48"/>
      <c r="I2729" s="82"/>
      <c r="J2729" s="81"/>
      <c r="K2729" s="80"/>
      <c r="L2729" s="79"/>
      <c r="M2729" s="78"/>
      <c r="N2729" s="77"/>
      <c r="O2729" s="48"/>
      <c r="P2729" s="48"/>
    </row>
    <row r="2730" spans="1:16" x14ac:dyDescent="0.25">
      <c r="A2730" s="48"/>
      <c r="B2730" s="84"/>
      <c r="C2730" s="48"/>
      <c r="D2730" s="48"/>
      <c r="E2730" s="83"/>
      <c r="F2730" s="48"/>
      <c r="G2730" s="48"/>
      <c r="H2730" s="48"/>
      <c r="I2730" s="82"/>
      <c r="J2730" s="81"/>
      <c r="K2730" s="80"/>
      <c r="L2730" s="79"/>
      <c r="M2730" s="78"/>
      <c r="N2730" s="77"/>
      <c r="O2730" s="48"/>
      <c r="P2730" s="48"/>
    </row>
    <row r="2731" spans="1:16" x14ac:dyDescent="0.25">
      <c r="A2731" s="48"/>
      <c r="B2731" s="84"/>
      <c r="C2731" s="48"/>
      <c r="D2731" s="48"/>
      <c r="E2731" s="83"/>
      <c r="F2731" s="48"/>
      <c r="G2731" s="48"/>
      <c r="H2731" s="48"/>
      <c r="I2731" s="82"/>
      <c r="J2731" s="81"/>
      <c r="K2731" s="80"/>
      <c r="L2731" s="79"/>
      <c r="M2731" s="78"/>
      <c r="N2731" s="77"/>
      <c r="O2731" s="48"/>
      <c r="P2731" s="48"/>
    </row>
    <row r="2732" spans="1:16" x14ac:dyDescent="0.25">
      <c r="A2732" s="48"/>
      <c r="B2732" s="84"/>
      <c r="C2732" s="48"/>
      <c r="D2732" s="48"/>
      <c r="E2732" s="83"/>
      <c r="F2732" s="48"/>
      <c r="G2732" s="48"/>
      <c r="H2732" s="48"/>
      <c r="I2732" s="82"/>
      <c r="J2732" s="81"/>
      <c r="K2732" s="80"/>
      <c r="L2732" s="79"/>
      <c r="M2732" s="78"/>
      <c r="N2732" s="77"/>
      <c r="O2732" s="48"/>
      <c r="P2732" s="48"/>
    </row>
    <row r="2733" spans="1:16" x14ac:dyDescent="0.25">
      <c r="A2733" s="48"/>
      <c r="B2733" s="84"/>
      <c r="C2733" s="48"/>
      <c r="D2733" s="48"/>
      <c r="E2733" s="83"/>
      <c r="F2733" s="48"/>
      <c r="G2733" s="48"/>
      <c r="H2733" s="48"/>
      <c r="I2733" s="82"/>
      <c r="J2733" s="81"/>
      <c r="K2733" s="80"/>
      <c r="L2733" s="79"/>
      <c r="M2733" s="78"/>
      <c r="N2733" s="77"/>
      <c r="O2733" s="48"/>
      <c r="P2733" s="48"/>
    </row>
    <row r="2734" spans="1:16" x14ac:dyDescent="0.25">
      <c r="A2734" s="48"/>
      <c r="B2734" s="84"/>
      <c r="C2734" s="48"/>
      <c r="D2734" s="48"/>
      <c r="E2734" s="83"/>
      <c r="F2734" s="48"/>
      <c r="G2734" s="48"/>
      <c r="H2734" s="48"/>
      <c r="I2734" s="82"/>
      <c r="J2734" s="81"/>
      <c r="K2734" s="80"/>
      <c r="L2734" s="79"/>
      <c r="M2734" s="78"/>
      <c r="N2734" s="77"/>
      <c r="O2734" s="48"/>
      <c r="P2734" s="48"/>
    </row>
    <row r="2735" spans="1:16" x14ac:dyDescent="0.25">
      <c r="A2735" s="48"/>
      <c r="B2735" s="84"/>
      <c r="C2735" s="48"/>
      <c r="D2735" s="48"/>
      <c r="E2735" s="83"/>
      <c r="F2735" s="48"/>
      <c r="G2735" s="48"/>
      <c r="H2735" s="48"/>
      <c r="I2735" s="82"/>
      <c r="J2735" s="81"/>
      <c r="K2735" s="80"/>
      <c r="L2735" s="79"/>
      <c r="M2735" s="78"/>
      <c r="N2735" s="77"/>
      <c r="O2735" s="48"/>
      <c r="P2735" s="48"/>
    </row>
    <row r="2736" spans="1:16" x14ac:dyDescent="0.25">
      <c r="A2736" s="48"/>
      <c r="B2736" s="84"/>
      <c r="C2736" s="48"/>
      <c r="D2736" s="48"/>
      <c r="E2736" s="83"/>
      <c r="F2736" s="48"/>
      <c r="G2736" s="48"/>
      <c r="H2736" s="48"/>
      <c r="I2736" s="82"/>
      <c r="J2736" s="81"/>
      <c r="K2736" s="80"/>
      <c r="L2736" s="79"/>
      <c r="M2736" s="78"/>
      <c r="N2736" s="77"/>
      <c r="O2736" s="48"/>
      <c r="P2736" s="48"/>
    </row>
    <row r="2737" spans="1:16" x14ac:dyDescent="0.25">
      <c r="A2737" s="48"/>
      <c r="B2737" s="84"/>
      <c r="C2737" s="48"/>
      <c r="D2737" s="48"/>
      <c r="E2737" s="83"/>
      <c r="F2737" s="48"/>
      <c r="G2737" s="48"/>
      <c r="H2737" s="48"/>
      <c r="I2737" s="82"/>
      <c r="J2737" s="81"/>
      <c r="K2737" s="80"/>
      <c r="L2737" s="79"/>
      <c r="M2737" s="78"/>
      <c r="N2737" s="77"/>
      <c r="O2737" s="48"/>
      <c r="P2737" s="48"/>
    </row>
    <row r="2738" spans="1:16" x14ac:dyDescent="0.25">
      <c r="A2738" s="48"/>
      <c r="B2738" s="84"/>
      <c r="C2738" s="48"/>
      <c r="D2738" s="48"/>
      <c r="E2738" s="83"/>
      <c r="F2738" s="48"/>
      <c r="G2738" s="48"/>
      <c r="H2738" s="48"/>
      <c r="I2738" s="82"/>
      <c r="J2738" s="81"/>
      <c r="K2738" s="80"/>
      <c r="L2738" s="79"/>
      <c r="M2738" s="78"/>
      <c r="N2738" s="77"/>
      <c r="O2738" s="48"/>
      <c r="P2738" s="48"/>
    </row>
    <row r="2739" spans="1:16" x14ac:dyDescent="0.25">
      <c r="A2739" s="48"/>
      <c r="B2739" s="84"/>
      <c r="C2739" s="48"/>
      <c r="D2739" s="48"/>
      <c r="E2739" s="83"/>
      <c r="F2739" s="48"/>
      <c r="G2739" s="48"/>
      <c r="H2739" s="48"/>
      <c r="I2739" s="82"/>
      <c r="J2739" s="81"/>
      <c r="K2739" s="80"/>
      <c r="L2739" s="79"/>
      <c r="M2739" s="78"/>
      <c r="N2739" s="77"/>
      <c r="O2739" s="48"/>
      <c r="P2739" s="48"/>
    </row>
    <row r="2740" spans="1:16" x14ac:dyDescent="0.25">
      <c r="A2740" s="48"/>
      <c r="B2740" s="84"/>
      <c r="C2740" s="48"/>
      <c r="D2740" s="48"/>
      <c r="E2740" s="83"/>
      <c r="F2740" s="48"/>
      <c r="G2740" s="48"/>
      <c r="H2740" s="48"/>
      <c r="I2740" s="82"/>
      <c r="J2740" s="81"/>
      <c r="K2740" s="80"/>
      <c r="L2740" s="79"/>
      <c r="M2740" s="78"/>
      <c r="N2740" s="77"/>
      <c r="O2740" s="48"/>
      <c r="P2740" s="48"/>
    </row>
    <row r="2741" spans="1:16" x14ac:dyDescent="0.25">
      <c r="A2741" s="48"/>
      <c r="B2741" s="84"/>
      <c r="C2741" s="48"/>
      <c r="D2741" s="48"/>
      <c r="E2741" s="83"/>
      <c r="F2741" s="48"/>
      <c r="G2741" s="48"/>
      <c r="H2741" s="48"/>
      <c r="I2741" s="82"/>
      <c r="J2741" s="81"/>
      <c r="K2741" s="80"/>
      <c r="L2741" s="79"/>
      <c r="M2741" s="78"/>
      <c r="N2741" s="77"/>
      <c r="O2741" s="48"/>
      <c r="P2741" s="48"/>
    </row>
    <row r="2742" spans="1:16" x14ac:dyDescent="0.25">
      <c r="A2742" s="48"/>
      <c r="B2742" s="84"/>
      <c r="C2742" s="48"/>
      <c r="D2742" s="48"/>
      <c r="E2742" s="83"/>
      <c r="F2742" s="48"/>
      <c r="G2742" s="48"/>
      <c r="H2742" s="48"/>
      <c r="I2742" s="82"/>
      <c r="J2742" s="81"/>
      <c r="K2742" s="80"/>
      <c r="L2742" s="79"/>
      <c r="M2742" s="78"/>
      <c r="N2742" s="77"/>
      <c r="O2742" s="48"/>
      <c r="P2742" s="48"/>
    </row>
    <row r="2743" spans="1:16" x14ac:dyDescent="0.25">
      <c r="A2743" s="48"/>
      <c r="B2743" s="84"/>
      <c r="C2743" s="48"/>
      <c r="D2743" s="48"/>
      <c r="E2743" s="83"/>
      <c r="F2743" s="48"/>
      <c r="G2743" s="48"/>
      <c r="H2743" s="48"/>
      <c r="I2743" s="82"/>
      <c r="J2743" s="81"/>
      <c r="K2743" s="80"/>
      <c r="L2743" s="79"/>
      <c r="M2743" s="78"/>
      <c r="N2743" s="77"/>
      <c r="O2743" s="48"/>
      <c r="P2743" s="48"/>
    </row>
    <row r="2744" spans="1:16" x14ac:dyDescent="0.25">
      <c r="A2744" s="48"/>
      <c r="B2744" s="84"/>
      <c r="C2744" s="48"/>
      <c r="D2744" s="48"/>
      <c r="E2744" s="83"/>
      <c r="F2744" s="48"/>
      <c r="G2744" s="48"/>
      <c r="H2744" s="48"/>
      <c r="I2744" s="82"/>
      <c r="J2744" s="81"/>
      <c r="K2744" s="80"/>
      <c r="L2744" s="79"/>
      <c r="M2744" s="78"/>
      <c r="N2744" s="77"/>
      <c r="O2744" s="48"/>
      <c r="P2744" s="48"/>
    </row>
    <row r="2745" spans="1:16" x14ac:dyDescent="0.25">
      <c r="A2745" s="48"/>
      <c r="B2745" s="84"/>
      <c r="C2745" s="48"/>
      <c r="D2745" s="48"/>
      <c r="E2745" s="83"/>
      <c r="F2745" s="48"/>
      <c r="G2745" s="48"/>
      <c r="H2745" s="48"/>
      <c r="I2745" s="82"/>
      <c r="J2745" s="81"/>
      <c r="K2745" s="80"/>
      <c r="L2745" s="79"/>
      <c r="M2745" s="78"/>
      <c r="N2745" s="77"/>
      <c r="O2745" s="48"/>
      <c r="P2745" s="48"/>
    </row>
    <row r="2746" spans="1:16" x14ac:dyDescent="0.25">
      <c r="A2746" s="48"/>
      <c r="B2746" s="84"/>
      <c r="C2746" s="48"/>
      <c r="D2746" s="48"/>
      <c r="E2746" s="83"/>
      <c r="F2746" s="48"/>
      <c r="G2746" s="48"/>
      <c r="H2746" s="48"/>
      <c r="I2746" s="82"/>
      <c r="J2746" s="81"/>
      <c r="K2746" s="80"/>
      <c r="L2746" s="79"/>
      <c r="M2746" s="78"/>
      <c r="N2746" s="77"/>
      <c r="O2746" s="48"/>
      <c r="P2746" s="48"/>
    </row>
    <row r="2747" spans="1:16" x14ac:dyDescent="0.25">
      <c r="A2747" s="48"/>
      <c r="B2747" s="84"/>
      <c r="C2747" s="48"/>
      <c r="D2747" s="48"/>
      <c r="E2747" s="83"/>
      <c r="F2747" s="48"/>
      <c r="G2747" s="48"/>
      <c r="H2747" s="48"/>
      <c r="I2747" s="82"/>
      <c r="J2747" s="81"/>
      <c r="K2747" s="80"/>
      <c r="L2747" s="79"/>
      <c r="M2747" s="78"/>
      <c r="N2747" s="77"/>
      <c r="O2747" s="48"/>
      <c r="P2747" s="48"/>
    </row>
    <row r="2748" spans="1:16" x14ac:dyDescent="0.25">
      <c r="A2748" s="48"/>
      <c r="B2748" s="84"/>
      <c r="C2748" s="48"/>
      <c r="D2748" s="48"/>
      <c r="E2748" s="83"/>
      <c r="F2748" s="48"/>
      <c r="G2748" s="48"/>
      <c r="H2748" s="48"/>
      <c r="I2748" s="82"/>
      <c r="J2748" s="81"/>
      <c r="K2748" s="80"/>
      <c r="L2748" s="79"/>
      <c r="M2748" s="78"/>
      <c r="N2748" s="77"/>
      <c r="O2748" s="48"/>
      <c r="P2748" s="48"/>
    </row>
    <row r="2749" spans="1:16" x14ac:dyDescent="0.25">
      <c r="A2749" s="48"/>
      <c r="B2749" s="84"/>
      <c r="C2749" s="48"/>
      <c r="D2749" s="48"/>
      <c r="E2749" s="83"/>
      <c r="F2749" s="48"/>
      <c r="G2749" s="48"/>
      <c r="H2749" s="48"/>
      <c r="I2749" s="82"/>
      <c r="J2749" s="81"/>
      <c r="K2749" s="80"/>
      <c r="L2749" s="79"/>
      <c r="M2749" s="78"/>
      <c r="N2749" s="77"/>
      <c r="O2749" s="48"/>
      <c r="P2749" s="48"/>
    </row>
    <row r="2750" spans="1:16" x14ac:dyDescent="0.25">
      <c r="A2750" s="48"/>
      <c r="B2750" s="84"/>
      <c r="C2750" s="48"/>
      <c r="D2750" s="48"/>
      <c r="E2750" s="83"/>
      <c r="F2750" s="48"/>
      <c r="G2750" s="48"/>
      <c r="H2750" s="48"/>
      <c r="I2750" s="82"/>
      <c r="J2750" s="81"/>
      <c r="K2750" s="80"/>
      <c r="L2750" s="79"/>
      <c r="M2750" s="78"/>
      <c r="N2750" s="77"/>
      <c r="O2750" s="48"/>
      <c r="P2750" s="48"/>
    </row>
    <row r="2751" spans="1:16" x14ac:dyDescent="0.25">
      <c r="A2751" s="48"/>
      <c r="B2751" s="84"/>
      <c r="C2751" s="48"/>
      <c r="D2751" s="48"/>
      <c r="E2751" s="83"/>
      <c r="F2751" s="48"/>
      <c r="G2751" s="48"/>
      <c r="H2751" s="48"/>
      <c r="I2751" s="82"/>
      <c r="J2751" s="81"/>
      <c r="K2751" s="80"/>
      <c r="L2751" s="79"/>
      <c r="M2751" s="78"/>
      <c r="N2751" s="77"/>
      <c r="O2751" s="48"/>
      <c r="P2751" s="48"/>
    </row>
    <row r="2752" spans="1:16" x14ac:dyDescent="0.25">
      <c r="A2752" s="48"/>
      <c r="B2752" s="84"/>
      <c r="C2752" s="48"/>
      <c r="D2752" s="48"/>
      <c r="E2752" s="83"/>
      <c r="F2752" s="48"/>
      <c r="G2752" s="48"/>
      <c r="H2752" s="48"/>
      <c r="I2752" s="82"/>
      <c r="J2752" s="81"/>
      <c r="K2752" s="80"/>
      <c r="L2752" s="79"/>
      <c r="M2752" s="78"/>
      <c r="N2752" s="77"/>
      <c r="O2752" s="48"/>
      <c r="P2752" s="48"/>
    </row>
    <row r="2753" spans="1:16" x14ac:dyDescent="0.25">
      <c r="A2753" s="48"/>
      <c r="B2753" s="84"/>
      <c r="C2753" s="48"/>
      <c r="D2753" s="48"/>
      <c r="E2753" s="83"/>
      <c r="F2753" s="48"/>
      <c r="G2753" s="48"/>
      <c r="H2753" s="48"/>
      <c r="I2753" s="82"/>
      <c r="J2753" s="81"/>
      <c r="K2753" s="80"/>
      <c r="L2753" s="79"/>
      <c r="M2753" s="78"/>
      <c r="N2753" s="77"/>
      <c r="O2753" s="48"/>
      <c r="P2753" s="48"/>
    </row>
    <row r="2754" spans="1:16" x14ac:dyDescent="0.25">
      <c r="A2754" s="48"/>
      <c r="B2754" s="84"/>
      <c r="C2754" s="48"/>
      <c r="D2754" s="48"/>
      <c r="E2754" s="83"/>
      <c r="F2754" s="48"/>
      <c r="G2754" s="48"/>
      <c r="H2754" s="48"/>
      <c r="I2754" s="82"/>
      <c r="J2754" s="81"/>
      <c r="K2754" s="80"/>
      <c r="L2754" s="79"/>
      <c r="M2754" s="78"/>
      <c r="N2754" s="77"/>
      <c r="O2754" s="48"/>
      <c r="P2754" s="48"/>
    </row>
    <row r="2755" spans="1:16" x14ac:dyDescent="0.25">
      <c r="A2755" s="48"/>
      <c r="B2755" s="84"/>
      <c r="C2755" s="48"/>
      <c r="D2755" s="48"/>
      <c r="E2755" s="83"/>
      <c r="F2755" s="48"/>
      <c r="G2755" s="48"/>
      <c r="H2755" s="48"/>
      <c r="I2755" s="82"/>
      <c r="J2755" s="81"/>
      <c r="K2755" s="80"/>
      <c r="L2755" s="79"/>
      <c r="M2755" s="78"/>
      <c r="N2755" s="77"/>
      <c r="O2755" s="48"/>
      <c r="P2755" s="48"/>
    </row>
    <row r="2756" spans="1:16" x14ac:dyDescent="0.25">
      <c r="A2756" s="48"/>
      <c r="B2756" s="84"/>
      <c r="C2756" s="48"/>
      <c r="D2756" s="48"/>
      <c r="E2756" s="83"/>
      <c r="F2756" s="48"/>
      <c r="G2756" s="48"/>
      <c r="H2756" s="48"/>
      <c r="I2756" s="82"/>
      <c r="J2756" s="81"/>
      <c r="K2756" s="80"/>
      <c r="L2756" s="79"/>
      <c r="M2756" s="78"/>
      <c r="N2756" s="77"/>
      <c r="O2756" s="48"/>
      <c r="P2756" s="48"/>
    </row>
    <row r="2757" spans="1:16" x14ac:dyDescent="0.25">
      <c r="A2757" s="48"/>
      <c r="B2757" s="84"/>
      <c r="C2757" s="48"/>
      <c r="D2757" s="48"/>
      <c r="E2757" s="83"/>
      <c r="F2757" s="48"/>
      <c r="G2757" s="48"/>
      <c r="H2757" s="48"/>
      <c r="I2757" s="82"/>
      <c r="J2757" s="81"/>
      <c r="K2757" s="80"/>
      <c r="L2757" s="79"/>
      <c r="M2757" s="78"/>
      <c r="N2757" s="77"/>
      <c r="O2757" s="48"/>
      <c r="P2757" s="48"/>
    </row>
    <row r="2758" spans="1:16" x14ac:dyDescent="0.25">
      <c r="A2758" s="48"/>
      <c r="B2758" s="84"/>
      <c r="C2758" s="48"/>
      <c r="D2758" s="48"/>
      <c r="E2758" s="83"/>
      <c r="F2758" s="48"/>
      <c r="G2758" s="48"/>
      <c r="H2758" s="48"/>
      <c r="I2758" s="82"/>
      <c r="J2758" s="81"/>
      <c r="K2758" s="80"/>
      <c r="L2758" s="79"/>
      <c r="M2758" s="78"/>
      <c r="N2758" s="77"/>
      <c r="O2758" s="48"/>
      <c r="P2758" s="48"/>
    </row>
  </sheetData>
  <conditionalFormatting sqref="I38:I75">
    <cfRule type="duplicateValues" dxfId="18" priority="12"/>
  </conditionalFormatting>
  <conditionalFormatting sqref="I76:I112">
    <cfRule type="duplicateValues" dxfId="17" priority="11"/>
  </conditionalFormatting>
  <conditionalFormatting sqref="I113:I143">
    <cfRule type="duplicateValues" dxfId="16" priority="10"/>
  </conditionalFormatting>
  <conditionalFormatting sqref="I144">
    <cfRule type="duplicateValues" dxfId="15" priority="9"/>
  </conditionalFormatting>
  <conditionalFormatting sqref="I145:I168">
    <cfRule type="duplicateValues" dxfId="14" priority="8"/>
  </conditionalFormatting>
  <conditionalFormatting sqref="I169:I189">
    <cfRule type="duplicateValues" dxfId="13" priority="7"/>
  </conditionalFormatting>
  <conditionalFormatting sqref="I190:I192 I194:I199 I201:I213">
    <cfRule type="duplicateValues" dxfId="12" priority="6"/>
  </conditionalFormatting>
  <conditionalFormatting sqref="I200">
    <cfRule type="duplicateValues" dxfId="11" priority="5"/>
  </conditionalFormatting>
  <conditionalFormatting sqref="I193">
    <cfRule type="duplicateValues" dxfId="10" priority="4"/>
  </conditionalFormatting>
  <conditionalFormatting sqref="I190:I213">
    <cfRule type="duplicateValues" dxfId="9" priority="3"/>
  </conditionalFormatting>
  <conditionalFormatting sqref="I214:I233">
    <cfRule type="duplicateValues" dxfId="8" priority="2"/>
  </conditionalFormatting>
  <conditionalFormatting sqref="I234:I256">
    <cfRule type="duplicateValues" dxfId="7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90</vt:i4>
      </vt:variant>
    </vt:vector>
  </HeadingPairs>
  <TitlesOfParts>
    <vt:vector size="97" baseType="lpstr">
      <vt:lpstr>INSTRUÇÕES</vt:lpstr>
      <vt:lpstr>NOMES</vt:lpstr>
      <vt:lpstr>TABELA</vt:lpstr>
      <vt:lpstr>SIMULAÇÃO 11 e 12</vt:lpstr>
      <vt:lpstr>Posição x Pontos</vt:lpstr>
      <vt:lpstr>CRITERIOS</vt:lpstr>
      <vt:lpstr>BD</vt:lpstr>
      <vt:lpstr>Cinco</vt:lpstr>
      <vt:lpstr>CincoBonus</vt:lpstr>
      <vt:lpstr>Dez</vt:lpstr>
      <vt:lpstr>DezBonus</vt:lpstr>
      <vt:lpstr>Dezenove</vt:lpstr>
      <vt:lpstr>DezenoveBonus</vt:lpstr>
      <vt:lpstr>Dezesseis</vt:lpstr>
      <vt:lpstr>DezesseisBonus</vt:lpstr>
      <vt:lpstr>Dezessete</vt:lpstr>
      <vt:lpstr>DezesseteBonus</vt:lpstr>
      <vt:lpstr>Dezoito</vt:lpstr>
      <vt:lpstr>DezoitoBonus</vt:lpstr>
      <vt:lpstr>Dois</vt:lpstr>
      <vt:lpstr>DoisBonus</vt:lpstr>
      <vt:lpstr>Doze</vt:lpstr>
      <vt:lpstr>DozeBonus</vt:lpstr>
      <vt:lpstr>Nove</vt:lpstr>
      <vt:lpstr>NoveBonus</vt:lpstr>
      <vt:lpstr>Oito</vt:lpstr>
      <vt:lpstr>OitoBonus</vt:lpstr>
      <vt:lpstr>Onze</vt:lpstr>
      <vt:lpstr>OnzeBonus</vt:lpstr>
      <vt:lpstr>Quarenta</vt:lpstr>
      <vt:lpstr>QuarentaBonus</vt:lpstr>
      <vt:lpstr>QuarentaCinco</vt:lpstr>
      <vt:lpstr>QuarentaCincoBonus</vt:lpstr>
      <vt:lpstr>QuarentaDois</vt:lpstr>
      <vt:lpstr>QuarentaDoisBonus</vt:lpstr>
      <vt:lpstr>QuarentaQuatro</vt:lpstr>
      <vt:lpstr>QuarentaQuatroBonus</vt:lpstr>
      <vt:lpstr>QuarentaTres</vt:lpstr>
      <vt:lpstr>QuarentaTresBonus</vt:lpstr>
      <vt:lpstr>QuarentaUm</vt:lpstr>
      <vt:lpstr>QuarentaUmBonus</vt:lpstr>
      <vt:lpstr>Quatorze</vt:lpstr>
      <vt:lpstr>QuatorzeBonus</vt:lpstr>
      <vt:lpstr>Quatro</vt:lpstr>
      <vt:lpstr>QuatroBonus</vt:lpstr>
      <vt:lpstr>Quinze</vt:lpstr>
      <vt:lpstr>QuinzeBonus</vt:lpstr>
      <vt:lpstr>Seis</vt:lpstr>
      <vt:lpstr>SeisBonus</vt:lpstr>
      <vt:lpstr>Sete</vt:lpstr>
      <vt:lpstr>SeteBonus</vt:lpstr>
      <vt:lpstr>Tres</vt:lpstr>
      <vt:lpstr>TresBonus</vt:lpstr>
      <vt:lpstr>Treze</vt:lpstr>
      <vt:lpstr>TrezeBonus</vt:lpstr>
      <vt:lpstr>Trinta</vt:lpstr>
      <vt:lpstr>TrintaBonus</vt:lpstr>
      <vt:lpstr>TrintaCinco</vt:lpstr>
      <vt:lpstr>TrintaCincoBonus</vt:lpstr>
      <vt:lpstr>TrintaDois</vt:lpstr>
      <vt:lpstr>TrintaDoisBonus</vt:lpstr>
      <vt:lpstr>TrintaNove</vt:lpstr>
      <vt:lpstr>TrintaNoveBonus</vt:lpstr>
      <vt:lpstr>TrintaOito</vt:lpstr>
      <vt:lpstr>TrintaOitoBonus</vt:lpstr>
      <vt:lpstr>TrintaQuatro</vt:lpstr>
      <vt:lpstr>TrintaQuatroBonus</vt:lpstr>
      <vt:lpstr>TrintaSeis</vt:lpstr>
      <vt:lpstr>TrintaSeisBonus</vt:lpstr>
      <vt:lpstr>TrintaSete</vt:lpstr>
      <vt:lpstr>TrintaSeteBonus</vt:lpstr>
      <vt:lpstr>TrintaTres</vt:lpstr>
      <vt:lpstr>TrintaTresBonus</vt:lpstr>
      <vt:lpstr>TrintaUm</vt:lpstr>
      <vt:lpstr>TrintaUmBonus</vt:lpstr>
      <vt:lpstr>Um</vt:lpstr>
      <vt:lpstr>UmBonus</vt:lpstr>
      <vt:lpstr>Vinte</vt:lpstr>
      <vt:lpstr>VinteBonus</vt:lpstr>
      <vt:lpstr>VinteCinco</vt:lpstr>
      <vt:lpstr>VinteCincoBonus</vt:lpstr>
      <vt:lpstr>VinteDois</vt:lpstr>
      <vt:lpstr>VinteDoisBonus</vt:lpstr>
      <vt:lpstr>VinteNove</vt:lpstr>
      <vt:lpstr>VinteNoveBonus</vt:lpstr>
      <vt:lpstr>VinteOito</vt:lpstr>
      <vt:lpstr>VinteOitoBonus</vt:lpstr>
      <vt:lpstr>VinteQuatro</vt:lpstr>
      <vt:lpstr>VinteQuatroBonus</vt:lpstr>
      <vt:lpstr>VinteSeis</vt:lpstr>
      <vt:lpstr>VinteSeisBonus</vt:lpstr>
      <vt:lpstr>VinteSete</vt:lpstr>
      <vt:lpstr>VinteSeteBonus</vt:lpstr>
      <vt:lpstr>VinteTres</vt:lpstr>
      <vt:lpstr>VinteTresBonus</vt:lpstr>
      <vt:lpstr>VinteUm</vt:lpstr>
      <vt:lpstr>VinteUmBonus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</dc:creator>
  <cp:lastModifiedBy>Cido</cp:lastModifiedBy>
  <cp:lastPrinted>2018-03-01T00:39:22Z</cp:lastPrinted>
  <dcterms:created xsi:type="dcterms:W3CDTF">2010-05-03T13:40:57Z</dcterms:created>
  <dcterms:modified xsi:type="dcterms:W3CDTF">2021-09-25T01:43:03Z</dcterms:modified>
</cp:coreProperties>
</file>